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равченко О.Н\Раскрытие информации\Раскрытие информации по аэроп. деят\пост. 938\2020\"/>
    </mc:Choice>
  </mc:AlternateContent>
  <xr:revisionPtr revIDLastSave="0" documentId="13_ncr:1_{BF9ACBE5-C91C-4562-ACA2-39A06F50510A}" xr6:coauthVersionLast="45" xr6:coauthVersionMax="45" xr10:uidLastSave="{00000000-0000-0000-0000-000000000000}"/>
  <bookViews>
    <workbookView xWindow="-120" yWindow="-120" windowWidth="29040" windowHeight="15840" tabRatio="770" xr2:uid="{00000000-000D-0000-FFFF-FFFF00000000}"/>
  </bookViews>
  <sheets>
    <sheet name="2019" sheetId="3" r:id="rId1"/>
    <sheet name="расходы 2019" sheetId="1" r:id="rId2"/>
    <sheet name="Д и Р по бюджету 2020" sheetId="4" r:id="rId3"/>
    <sheet name="расшиф расходов 2020" sheetId="5" r:id="rId4"/>
    <sheet name="доходы и расх прогноз 2021" sheetId="6" r:id="rId5"/>
    <sheet name="расш расходов прогноз 2021" sheetId="7" r:id="rId6"/>
    <sheet name="дох расх прогноз 2022" sheetId="8" r:id="rId7"/>
    <sheet name="расш расх прогноз 2022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" i="5" l="1"/>
  <c r="B10" i="5"/>
  <c r="D22" i="4"/>
  <c r="D11" i="4"/>
  <c r="D10" i="4"/>
  <c r="H11" i="1"/>
  <c r="D11" i="1"/>
  <c r="G11" i="1"/>
  <c r="F11" i="1"/>
  <c r="E11" i="1"/>
  <c r="B7" i="5" l="1"/>
  <c r="B9" i="5"/>
  <c r="D17" i="4" l="1"/>
  <c r="H10" i="1"/>
  <c r="H9" i="1"/>
  <c r="H8" i="1"/>
  <c r="H7" i="1"/>
  <c r="G10" i="1"/>
  <c r="G9" i="1"/>
  <c r="F10" i="1"/>
  <c r="F9" i="1"/>
  <c r="D10" i="1"/>
  <c r="D9" i="1"/>
  <c r="D8" i="1"/>
  <c r="D7" i="1"/>
  <c r="D23" i="4" l="1"/>
  <c r="E10" i="1"/>
  <c r="E9" i="1"/>
  <c r="D11" i="3"/>
  <c r="D10" i="3"/>
  <c r="D16" i="3"/>
  <c r="D15" i="3"/>
  <c r="D12" i="3"/>
  <c r="L12" i="5" l="1"/>
  <c r="J12" i="5"/>
  <c r="B12" i="5" l="1"/>
  <c r="B6" i="9" l="1"/>
  <c r="B11" i="9" s="1"/>
  <c r="G6" i="9"/>
  <c r="B6" i="5"/>
  <c r="B11" i="5" s="1"/>
  <c r="G6" i="1"/>
  <c r="H6" i="1"/>
  <c r="B11" i="1"/>
  <c r="B8" i="1"/>
  <c r="D6" i="1"/>
  <c r="J12" i="1"/>
  <c r="B12" i="1" s="1"/>
  <c r="L12" i="1"/>
  <c r="B7" i="1" l="1"/>
  <c r="G6" i="7"/>
  <c r="B6" i="7"/>
  <c r="B11" i="7" s="1"/>
  <c r="D6" i="7" l="1"/>
  <c r="D29" i="4"/>
  <c r="J12" i="7"/>
  <c r="E6" i="7"/>
  <c r="J12" i="9"/>
  <c r="F6" i="7"/>
  <c r="F6" i="9"/>
  <c r="E6" i="9"/>
  <c r="B10" i="1"/>
  <c r="F6" i="1"/>
  <c r="H6" i="7" l="1"/>
  <c r="L12" i="7"/>
  <c r="B12" i="7" s="1"/>
  <c r="L12" i="9"/>
  <c r="D17" i="3"/>
  <c r="D23" i="3" s="1"/>
  <c r="F23" i="6"/>
  <c r="E6" i="1"/>
  <c r="B6" i="1" s="1"/>
  <c r="B9" i="1"/>
  <c r="B12" i="9"/>
  <c r="G6" i="5" l="1"/>
  <c r="D6" i="5"/>
  <c r="F6" i="5"/>
  <c r="E6" i="5"/>
  <c r="F21" i="8"/>
  <c r="D6" i="9"/>
  <c r="H6" i="9"/>
  <c r="H6" i="5" l="1"/>
</calcChain>
</file>

<file path=xl/sharedStrings.xml><?xml version="1.0" encoding="utf-8"?>
<sst xmlns="http://schemas.openxmlformats.org/spreadsheetml/2006/main" count="328" uniqueCount="66">
  <si>
    <t>Наименование хозяйств, работ и операций по регулируемым видам деятельности</t>
  </si>
  <si>
    <t>Расходы, всего</t>
  </si>
  <si>
    <t>Проценты к уплате по кредитам и займам</t>
  </si>
  <si>
    <t>Прочие расходы</t>
  </si>
  <si>
    <t>1.1.</t>
  </si>
  <si>
    <t>1.2.</t>
  </si>
  <si>
    <t>1.3.</t>
  </si>
  <si>
    <t>1.4.</t>
  </si>
  <si>
    <t>2.1.</t>
  </si>
  <si>
    <t>2.2.</t>
  </si>
  <si>
    <t>2.3.</t>
  </si>
  <si>
    <t>2.4.</t>
  </si>
  <si>
    <t>10.1.</t>
  </si>
  <si>
    <t>№ п/п</t>
  </si>
  <si>
    <t>Наименование показателей финансово-хозяйственной деятельности субъекта естественных монополий в сфере услуг аэропорта</t>
  </si>
  <si>
    <t>Ед. изм.</t>
  </si>
  <si>
    <t>Доходы всего, в том числе по видам регулируемых услуг</t>
  </si>
  <si>
    <t>Сбор за взлет-посадку</t>
  </si>
  <si>
    <t>Сбор за обеспечение авиационной безопасности</t>
  </si>
  <si>
    <t>Сбор за пользование аэровокзалом</t>
  </si>
  <si>
    <t>Сбор за обслуживание пассажиров</t>
  </si>
  <si>
    <t>тыс. руб.</t>
  </si>
  <si>
    <t>Прибыль (убыток) от продаж</t>
  </si>
  <si>
    <t>Доходы от участия в других организациях</t>
  </si>
  <si>
    <t>Проценты к получению</t>
  </si>
  <si>
    <t>Проценты к уплате</t>
  </si>
  <si>
    <t>Прочие доходы</t>
  </si>
  <si>
    <t>Прибыль (убыток) до налогообложения</t>
  </si>
  <si>
    <t>Текущий налог на прибыль</t>
  </si>
  <si>
    <t>в том числе постоянные налоговые обязательства</t>
  </si>
  <si>
    <t>Изменение отложенных налоговых обязательств</t>
  </si>
  <si>
    <t>Изменение отложенных налоговых активов</t>
  </si>
  <si>
    <t>Прочее</t>
  </si>
  <si>
    <t>Чистая прибыль (убыток)</t>
  </si>
  <si>
    <t>1. Доходы и расходы</t>
  </si>
  <si>
    <t>Расходы всего (включая коммерческие и управленческие расходы), в том числе по видам регулируемых услуг</t>
  </si>
  <si>
    <t>В том числе по статьям затрат</t>
  </si>
  <si>
    <t>расходы, связанные с участием в совместной деятельности</t>
  </si>
  <si>
    <t>затраты на оплату труда</t>
  </si>
  <si>
    <t>амортизация</t>
  </si>
  <si>
    <t>прочие расходы по обычным видам деятельности</t>
  </si>
  <si>
    <t>операционные расходы, связанные с оплатой услуг, оказываемых кредитными организациями</t>
  </si>
  <si>
    <t>налоги и иные обязательные платежи</t>
  </si>
  <si>
    <t>прочие расходы</t>
  </si>
  <si>
    <t>материаль     ные затраты</t>
  </si>
  <si>
    <t>отчисле                        ния на соц. нужды</t>
  </si>
  <si>
    <t>Сбор за предоставление аэровокзального комплекса</t>
  </si>
  <si>
    <t>1. Регулируемые виды деятельности</t>
  </si>
  <si>
    <t>1.1. Обеспечение взлета, посадки и стоянки воздушных судов</t>
  </si>
  <si>
    <t>1.2. Обеспечение авиационной безопасности</t>
  </si>
  <si>
    <t>1.3. Предоставление аэровокзального комплекса</t>
  </si>
  <si>
    <t>1.4. Обслуживание пассажиров</t>
  </si>
  <si>
    <t>2. Расходы по прочим видам деятельности</t>
  </si>
  <si>
    <t>3. Проочие расходы</t>
  </si>
  <si>
    <t>2. Расшифровка расходов финансово-хозяйственной деятельности АО "Аэропорт Абакан" на 2020 год</t>
  </si>
  <si>
    <t>Форма раскрытия информации об основных планируемых показателях финансово-хозяйственной деятельности субъекта естественных монополий в сфере выполнения (оказания) регулируемых работ (услуг)                                                   АО "Аэропорт Абакан" на 2020 год</t>
  </si>
  <si>
    <t>Прогноз на              2021 год</t>
  </si>
  <si>
    <t>2. Расшифровка расходов финансово-хозяйственной деятельности АО "Аэропорт Абакан" на 2021 год</t>
  </si>
  <si>
    <t>Форма раскрытия информации об основных планируемых показателях финансово-хозяйственной деятельности субъекта естественных монополий в сфере выполнения (оказания) регулируемых работ (услуг)                                                   АО "Аэропорт Абакан" за 2019 год</t>
  </si>
  <si>
    <t>Факт              2019 год</t>
  </si>
  <si>
    <t>2. Расшифровка расходов финансово-хозяйственной деятельности АО "Аэропорт Абакан" за 2019 год</t>
  </si>
  <si>
    <t>План на              2020 год</t>
  </si>
  <si>
    <t>Форма раскрытия информации об основных  прогнозируемых показателях финансово-хозяйственной деятельности субъекта естественных монополий в сфере выполнения (оказания) регулируемых работ (услуг)  АО "Аэропорт Абакан" на 2022 год</t>
  </si>
  <si>
    <t>Прогноз на              2022 год</t>
  </si>
  <si>
    <t>2. Расшифровка расходов финансово-хозяйственной деятельности АО "Аэропорт Абакан" на 2022 год</t>
  </si>
  <si>
    <t>Форма раскрытия информации об основных планируемых показателях финансово-хозяйственной деятельности субъекта естественных монополий в сфере выполнения (оказания) регулируемых работ (услуг)                                                   АО "Аэропорт Абакан"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</si>
</sst>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6">
    <xf numFmtId="0" fontId="0" fillId="0" borderId="0" xfId="0"/>
    <xf numFmtId="0" fontId="19" fillId="33" borderId="10" xfId="0" applyFont="1" applyFill="1" applyBorder="1" applyAlignment="1">
      <alignment wrapText="1"/>
    </xf>
    <xf numFmtId="0" fontId="0" fillId="33" borderId="0" xfId="0" applyFill="1"/>
    <xf numFmtId="0" fontId="0" fillId="33" borderId="0" xfId="0" applyFill="1" applyAlignment="1">
      <alignment wrapText="1"/>
    </xf>
    <xf numFmtId="0" fontId="19" fillId="33" borderId="10" xfId="0" applyFont="1" applyFill="1" applyBorder="1" applyAlignment="1">
      <alignment horizontal="center" vertical="top" wrapText="1"/>
    </xf>
    <xf numFmtId="0" fontId="16" fillId="33" borderId="0" xfId="0" applyFont="1" applyFill="1" applyAlignment="1">
      <alignment horizontal="center"/>
    </xf>
    <xf numFmtId="49" fontId="0" fillId="33" borderId="0" xfId="0" applyNumberFormat="1" applyFill="1"/>
    <xf numFmtId="0" fontId="0" fillId="33" borderId="0" xfId="0" applyFill="1" applyAlignment="1">
      <alignment wrapText="1"/>
    </xf>
    <xf numFmtId="0" fontId="0" fillId="33" borderId="0" xfId="0" applyFill="1" applyAlignment="1">
      <alignment wrapText="1"/>
    </xf>
    <xf numFmtId="0" fontId="19" fillId="33" borderId="10" xfId="0" applyFont="1" applyFill="1" applyBorder="1" applyAlignment="1">
      <alignment horizontal="center" vertical="top" wrapText="1"/>
    </xf>
    <xf numFmtId="0" fontId="21" fillId="33" borderId="10" xfId="0" applyFont="1" applyFill="1" applyBorder="1" applyAlignment="1">
      <alignment horizontal="left" vertical="center"/>
    </xf>
    <xf numFmtId="0" fontId="21" fillId="33" borderId="10" xfId="0" applyFont="1" applyFill="1" applyBorder="1"/>
    <xf numFmtId="0" fontId="21" fillId="33" borderId="10" xfId="0" applyFont="1" applyFill="1" applyBorder="1" applyAlignment="1">
      <alignment wrapText="1"/>
    </xf>
    <xf numFmtId="0" fontId="21" fillId="33" borderId="0" xfId="0" applyFont="1" applyFill="1"/>
    <xf numFmtId="0" fontId="21" fillId="33" borderId="0" xfId="0" applyFont="1" applyFill="1" applyBorder="1"/>
    <xf numFmtId="49" fontId="21" fillId="33" borderId="0" xfId="0" applyNumberFormat="1" applyFont="1" applyFill="1"/>
    <xf numFmtId="0" fontId="21" fillId="33" borderId="10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 wrapText="1"/>
    </xf>
    <xf numFmtId="3" fontId="21" fillId="33" borderId="10" xfId="0" applyNumberFormat="1" applyFont="1" applyFill="1" applyBorder="1" applyAlignment="1">
      <alignment horizontal="right" vertical="center"/>
    </xf>
    <xf numFmtId="3" fontId="19" fillId="33" borderId="10" xfId="0" applyNumberFormat="1" applyFont="1" applyFill="1" applyBorder="1" applyAlignment="1">
      <alignment horizontal="center" wrapText="1"/>
    </xf>
    <xf numFmtId="3" fontId="0" fillId="33" borderId="0" xfId="0" applyNumberFormat="1" applyFill="1"/>
    <xf numFmtId="0" fontId="14" fillId="33" borderId="0" xfId="0" applyFont="1" applyFill="1"/>
    <xf numFmtId="0" fontId="0" fillId="33" borderId="0" xfId="0" applyFill="1" applyAlignment="1">
      <alignment wrapText="1"/>
    </xf>
    <xf numFmtId="0" fontId="19" fillId="33" borderId="10" xfId="0" applyFont="1" applyFill="1" applyBorder="1" applyAlignment="1">
      <alignment horizontal="center" vertical="top" wrapText="1"/>
    </xf>
    <xf numFmtId="0" fontId="22" fillId="33" borderId="10" xfId="0" applyFont="1" applyFill="1" applyBorder="1" applyAlignment="1">
      <alignment wrapText="1"/>
    </xf>
    <xf numFmtId="3" fontId="22" fillId="33" borderId="10" xfId="0" applyNumberFormat="1" applyFont="1" applyFill="1" applyBorder="1" applyAlignment="1">
      <alignment horizontal="center" wrapText="1"/>
    </xf>
    <xf numFmtId="3" fontId="22" fillId="33" borderId="10" xfId="0" applyNumberFormat="1" applyFont="1" applyFill="1" applyBorder="1" applyAlignment="1">
      <alignment wrapText="1"/>
    </xf>
    <xf numFmtId="1" fontId="0" fillId="33" borderId="0" xfId="0" applyNumberFormat="1" applyFill="1"/>
    <xf numFmtId="1" fontId="0" fillId="33" borderId="0" xfId="0" applyNumberFormat="1" applyFill="1" applyAlignment="1">
      <alignment wrapText="1"/>
    </xf>
    <xf numFmtId="3" fontId="23" fillId="33" borderId="10" xfId="0" applyNumberFormat="1" applyFont="1" applyFill="1" applyBorder="1" applyAlignment="1">
      <alignment horizontal="center" wrapText="1"/>
    </xf>
    <xf numFmtId="10" fontId="0" fillId="33" borderId="0" xfId="0" applyNumberFormat="1" applyFill="1"/>
    <xf numFmtId="0" fontId="19" fillId="33" borderId="0" xfId="0" applyFont="1" applyFill="1" applyBorder="1" applyAlignment="1">
      <alignment wrapText="1"/>
    </xf>
    <xf numFmtId="3" fontId="19" fillId="33" borderId="0" xfId="0" applyNumberFormat="1" applyFont="1" applyFill="1" applyBorder="1" applyAlignment="1">
      <alignment horizontal="center" wrapText="1"/>
    </xf>
    <xf numFmtId="0" fontId="22" fillId="33" borderId="0" xfId="0" applyFont="1" applyFill="1" applyBorder="1" applyAlignment="1">
      <alignment wrapText="1"/>
    </xf>
    <xf numFmtId="3" fontId="22" fillId="33" borderId="0" xfId="0" applyNumberFormat="1" applyFont="1" applyFill="1" applyBorder="1" applyAlignment="1">
      <alignment horizontal="center" wrapText="1"/>
    </xf>
    <xf numFmtId="4" fontId="24" fillId="33" borderId="0" xfId="0" applyNumberFormat="1" applyFont="1" applyFill="1" applyBorder="1" applyAlignment="1">
      <alignment horizontal="center" wrapText="1"/>
    </xf>
    <xf numFmtId="3" fontId="24" fillId="33" borderId="0" xfId="0" applyNumberFormat="1" applyFont="1" applyFill="1" applyBorder="1" applyAlignment="1">
      <alignment horizontal="center" wrapText="1"/>
    </xf>
    <xf numFmtId="3" fontId="25" fillId="33" borderId="0" xfId="0" applyNumberFormat="1" applyFont="1" applyFill="1" applyBorder="1" applyAlignment="1">
      <alignment horizontal="center" wrapText="1"/>
    </xf>
    <xf numFmtId="3" fontId="26" fillId="33" borderId="10" xfId="0" applyNumberFormat="1" applyFont="1" applyFill="1" applyBorder="1" applyAlignment="1">
      <alignment horizontal="right" vertical="center"/>
    </xf>
    <xf numFmtId="0" fontId="18" fillId="33" borderId="0" xfId="0" applyFont="1" applyFill="1" applyAlignment="1">
      <alignment horizontal="center" wrapText="1"/>
    </xf>
    <xf numFmtId="0" fontId="0" fillId="33" borderId="0" xfId="0" applyFill="1" applyAlignment="1">
      <alignment wrapText="1"/>
    </xf>
    <xf numFmtId="0" fontId="19" fillId="33" borderId="10" xfId="0" applyFont="1" applyFill="1" applyBorder="1" applyAlignment="1">
      <alignment horizontal="center" vertical="top" wrapText="1"/>
    </xf>
    <xf numFmtId="0" fontId="19" fillId="33" borderId="11" xfId="0" applyFont="1" applyFill="1" applyBorder="1" applyAlignment="1">
      <alignment horizontal="center"/>
    </xf>
    <xf numFmtId="0" fontId="19" fillId="33" borderId="12" xfId="0" applyFont="1" applyFill="1" applyBorder="1" applyAlignment="1">
      <alignment horizontal="center"/>
    </xf>
    <xf numFmtId="0" fontId="19" fillId="33" borderId="13" xfId="0" applyFont="1" applyFill="1" applyBorder="1" applyAlignment="1">
      <alignment horizontal="center"/>
    </xf>
    <xf numFmtId="0" fontId="20" fillId="33" borderId="0" xfId="0" applyFont="1" applyFill="1" applyAlignment="1">
      <alignment horizontal="center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topLeftCell="A13" workbookViewId="0">
      <selection activeCell="M41" sqref="M41"/>
    </sheetView>
  </sheetViews>
  <sheetFormatPr defaultColWidth="9.140625" defaultRowHeight="15" x14ac:dyDescent="0.25"/>
  <cols>
    <col min="1" max="1" width="9.140625" style="2"/>
    <col min="2" max="2" width="54.5703125" style="2" bestFit="1" customWidth="1"/>
    <col min="3" max="3" width="9.140625" style="2"/>
    <col min="4" max="4" width="12.140625" style="2" customWidth="1"/>
    <col min="5" max="16384" width="9.140625" style="2"/>
  </cols>
  <sheetData>
    <row r="1" spans="1:5" ht="3" customHeight="1" x14ac:dyDescent="0.25"/>
    <row r="2" spans="1:5" ht="83.25" customHeight="1" x14ac:dyDescent="0.3">
      <c r="A2" s="39" t="s">
        <v>58</v>
      </c>
      <c r="B2" s="39"/>
      <c r="C2" s="39"/>
      <c r="D2" s="39"/>
    </row>
    <row r="4" spans="1:5" x14ac:dyDescent="0.25">
      <c r="B4" s="5" t="s">
        <v>34</v>
      </c>
    </row>
    <row r="6" spans="1:5" ht="43.9" customHeight="1" x14ac:dyDescent="0.25">
      <c r="A6" s="16" t="s">
        <v>13</v>
      </c>
      <c r="B6" s="17" t="s">
        <v>14</v>
      </c>
      <c r="C6" s="16" t="s">
        <v>15</v>
      </c>
      <c r="D6" s="17" t="s">
        <v>59</v>
      </c>
    </row>
    <row r="7" spans="1:5" x14ac:dyDescent="0.25">
      <c r="A7" s="10">
        <v>1</v>
      </c>
      <c r="B7" s="11" t="s">
        <v>16</v>
      </c>
      <c r="C7" s="11" t="s">
        <v>21</v>
      </c>
      <c r="D7" s="38">
        <v>310597</v>
      </c>
    </row>
    <row r="8" spans="1:5" x14ac:dyDescent="0.25">
      <c r="A8" s="10" t="s">
        <v>4</v>
      </c>
      <c r="B8" s="11" t="s">
        <v>17</v>
      </c>
      <c r="C8" s="11" t="s">
        <v>21</v>
      </c>
      <c r="D8" s="38">
        <v>103489</v>
      </c>
    </row>
    <row r="9" spans="1:5" x14ac:dyDescent="0.25">
      <c r="A9" s="10" t="s">
        <v>5</v>
      </c>
      <c r="B9" s="11" t="s">
        <v>18</v>
      </c>
      <c r="C9" s="11" t="s">
        <v>21</v>
      </c>
      <c r="D9" s="38">
        <v>42840</v>
      </c>
    </row>
    <row r="10" spans="1:5" x14ac:dyDescent="0.25">
      <c r="A10" s="10" t="s">
        <v>6</v>
      </c>
      <c r="B10" s="11" t="s">
        <v>19</v>
      </c>
      <c r="C10" s="11" t="s">
        <v>21</v>
      </c>
      <c r="D10" s="38">
        <f>19098+2174</f>
        <v>21272</v>
      </c>
    </row>
    <row r="11" spans="1:5" x14ac:dyDescent="0.25">
      <c r="A11" s="10" t="s">
        <v>7</v>
      </c>
      <c r="B11" s="11" t="s">
        <v>20</v>
      </c>
      <c r="C11" s="11" t="s">
        <v>21</v>
      </c>
      <c r="D11" s="38">
        <f>15133+4120</f>
        <v>19253</v>
      </c>
    </row>
    <row r="12" spans="1:5" ht="27" customHeight="1" x14ac:dyDescent="0.25">
      <c r="A12" s="10">
        <v>2</v>
      </c>
      <c r="B12" s="12" t="s">
        <v>35</v>
      </c>
      <c r="C12" s="11" t="s">
        <v>21</v>
      </c>
      <c r="D12" s="38">
        <f>319367+4476</f>
        <v>323843</v>
      </c>
    </row>
    <row r="13" spans="1:5" x14ac:dyDescent="0.25">
      <c r="A13" s="10" t="s">
        <v>8</v>
      </c>
      <c r="B13" s="11" t="s">
        <v>17</v>
      </c>
      <c r="C13" s="11" t="s">
        <v>21</v>
      </c>
      <c r="D13" s="38">
        <v>104165</v>
      </c>
      <c r="E13" s="30"/>
    </row>
    <row r="14" spans="1:5" x14ac:dyDescent="0.25">
      <c r="A14" s="10" t="s">
        <v>9</v>
      </c>
      <c r="B14" s="11" t="s">
        <v>18</v>
      </c>
      <c r="C14" s="11" t="s">
        <v>21</v>
      </c>
      <c r="D14" s="38">
        <v>73540</v>
      </c>
      <c r="E14" s="30"/>
    </row>
    <row r="15" spans="1:5" x14ac:dyDescent="0.25">
      <c r="A15" s="10" t="s">
        <v>10</v>
      </c>
      <c r="B15" s="11" t="s">
        <v>46</v>
      </c>
      <c r="C15" s="11" t="s">
        <v>21</v>
      </c>
      <c r="D15" s="38">
        <f>13569+1484</f>
        <v>15053</v>
      </c>
      <c r="E15" s="30"/>
    </row>
    <row r="16" spans="1:5" x14ac:dyDescent="0.25">
      <c r="A16" s="10" t="s">
        <v>11</v>
      </c>
      <c r="B16" s="11" t="s">
        <v>20</v>
      </c>
      <c r="C16" s="11" t="s">
        <v>21</v>
      </c>
      <c r="D16" s="38">
        <f>20897+5521</f>
        <v>26418</v>
      </c>
      <c r="E16" s="30"/>
    </row>
    <row r="17" spans="1:6" x14ac:dyDescent="0.25">
      <c r="A17" s="10">
        <v>3</v>
      </c>
      <c r="B17" s="11" t="s">
        <v>22</v>
      </c>
      <c r="C17" s="11" t="s">
        <v>21</v>
      </c>
      <c r="D17" s="38">
        <f>D7-D12</f>
        <v>-13246</v>
      </c>
    </row>
    <row r="18" spans="1:6" x14ac:dyDescent="0.25">
      <c r="A18" s="10">
        <v>4</v>
      </c>
      <c r="B18" s="11" t="s">
        <v>23</v>
      </c>
      <c r="C18" s="11" t="s">
        <v>21</v>
      </c>
      <c r="D18" s="38">
        <v>0</v>
      </c>
    </row>
    <row r="19" spans="1:6" x14ac:dyDescent="0.25">
      <c r="A19" s="10">
        <v>5</v>
      </c>
      <c r="B19" s="11" t="s">
        <v>24</v>
      </c>
      <c r="C19" s="11" t="s">
        <v>21</v>
      </c>
      <c r="D19" s="38">
        <v>0</v>
      </c>
    </row>
    <row r="20" spans="1:6" x14ac:dyDescent="0.25">
      <c r="A20" s="10">
        <v>6</v>
      </c>
      <c r="B20" s="11" t="s">
        <v>25</v>
      </c>
      <c r="C20" s="11" t="s">
        <v>21</v>
      </c>
      <c r="D20" s="38">
        <v>3497</v>
      </c>
    </row>
    <row r="21" spans="1:6" x14ac:dyDescent="0.25">
      <c r="A21" s="10">
        <v>7</v>
      </c>
      <c r="B21" s="11" t="s">
        <v>26</v>
      </c>
      <c r="C21" s="11" t="s">
        <v>21</v>
      </c>
      <c r="D21" s="38">
        <v>50314</v>
      </c>
    </row>
    <row r="22" spans="1:6" x14ac:dyDescent="0.25">
      <c r="A22" s="10">
        <v>8</v>
      </c>
      <c r="B22" s="11" t="s">
        <v>3</v>
      </c>
      <c r="C22" s="11" t="s">
        <v>21</v>
      </c>
      <c r="D22" s="38">
        <v>8885</v>
      </c>
      <c r="F22" s="20"/>
    </row>
    <row r="23" spans="1:6" x14ac:dyDescent="0.25">
      <c r="A23" s="10">
        <v>9</v>
      </c>
      <c r="B23" s="11" t="s">
        <v>27</v>
      </c>
      <c r="C23" s="11" t="s">
        <v>21</v>
      </c>
      <c r="D23" s="38">
        <f>D17+D19+D21-D18-D20-D22</f>
        <v>24686</v>
      </c>
    </row>
    <row r="24" spans="1:6" x14ac:dyDescent="0.25">
      <c r="A24" s="10">
        <v>10</v>
      </c>
      <c r="B24" s="11" t="s">
        <v>28</v>
      </c>
      <c r="C24" s="11" t="s">
        <v>21</v>
      </c>
      <c r="D24" s="38">
        <v>-4440</v>
      </c>
      <c r="F24" s="20"/>
    </row>
    <row r="25" spans="1:6" x14ac:dyDescent="0.25">
      <c r="A25" s="10" t="s">
        <v>12</v>
      </c>
      <c r="B25" s="11" t="s">
        <v>29</v>
      </c>
      <c r="C25" s="11" t="s">
        <v>21</v>
      </c>
      <c r="D25" s="38">
        <v>312</v>
      </c>
    </row>
    <row r="26" spans="1:6" x14ac:dyDescent="0.25">
      <c r="A26" s="10">
        <v>11</v>
      </c>
      <c r="B26" s="11" t="s">
        <v>30</v>
      </c>
      <c r="C26" s="11" t="s">
        <v>21</v>
      </c>
      <c r="D26" s="38">
        <v>215</v>
      </c>
    </row>
    <row r="27" spans="1:6" x14ac:dyDescent="0.25">
      <c r="A27" s="10">
        <v>12</v>
      </c>
      <c r="B27" s="11" t="s">
        <v>31</v>
      </c>
      <c r="C27" s="11" t="s">
        <v>21</v>
      </c>
      <c r="D27" s="38">
        <v>29</v>
      </c>
    </row>
    <row r="28" spans="1:6" x14ac:dyDescent="0.25">
      <c r="A28" s="10">
        <v>13</v>
      </c>
      <c r="B28" s="11" t="s">
        <v>32</v>
      </c>
      <c r="C28" s="11" t="s">
        <v>21</v>
      </c>
      <c r="D28" s="38">
        <v>0</v>
      </c>
    </row>
    <row r="29" spans="1:6" x14ac:dyDescent="0.25">
      <c r="A29" s="10">
        <v>14</v>
      </c>
      <c r="B29" s="11" t="s">
        <v>33</v>
      </c>
      <c r="C29" s="11" t="s">
        <v>21</v>
      </c>
      <c r="D29" s="38">
        <v>20060</v>
      </c>
    </row>
    <row r="30" spans="1:6" x14ac:dyDescent="0.25">
      <c r="A30" s="13"/>
      <c r="B30" s="13"/>
      <c r="C30" s="14"/>
      <c r="D30" s="15"/>
    </row>
    <row r="31" spans="1:6" x14ac:dyDescent="0.25">
      <c r="D31" s="6"/>
    </row>
    <row r="32" spans="1:6" x14ac:dyDescent="0.25">
      <c r="A32" s="40"/>
      <c r="B32" s="40"/>
      <c r="C32" s="40"/>
      <c r="D32" s="40"/>
    </row>
  </sheetData>
  <mergeCells count="2">
    <mergeCell ref="A2:D2"/>
    <mergeCell ref="A32:D32"/>
  </mergeCells>
  <pageMargins left="0" right="0" top="0" bottom="0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5"/>
  <sheetViews>
    <sheetView topLeftCell="A4" workbookViewId="0">
      <selection activeCell="K19" sqref="K19"/>
    </sheetView>
  </sheetViews>
  <sheetFormatPr defaultColWidth="9.140625" defaultRowHeight="15" x14ac:dyDescent="0.25"/>
  <cols>
    <col min="1" max="1" width="24.85546875" style="2" customWidth="1"/>
    <col min="2" max="2" width="9.140625" style="2"/>
    <col min="3" max="3" width="11.5703125" style="2" customWidth="1"/>
    <col min="4" max="4" width="10.140625" style="2" customWidth="1"/>
    <col min="5" max="5" width="8.85546875" style="2" customWidth="1"/>
    <col min="6" max="6" width="9" style="2" customWidth="1"/>
    <col min="7" max="8" width="11.5703125" style="2" customWidth="1"/>
    <col min="9" max="9" width="13.140625" style="2" customWidth="1"/>
    <col min="10" max="10" width="9.140625" style="2" customWidth="1"/>
    <col min="11" max="11" width="11.85546875" style="2" customWidth="1"/>
    <col min="12" max="16384" width="9.140625" style="2"/>
  </cols>
  <sheetData>
    <row r="2" spans="1:14" x14ac:dyDescent="0.25">
      <c r="A2" s="45" t="s">
        <v>60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4" spans="1:14" ht="15" customHeight="1" x14ac:dyDescent="0.25">
      <c r="A4" s="41" t="s">
        <v>0</v>
      </c>
      <c r="B4" s="41" t="s">
        <v>1</v>
      </c>
      <c r="C4" s="42" t="s">
        <v>36</v>
      </c>
      <c r="D4" s="43"/>
      <c r="E4" s="43"/>
      <c r="F4" s="43"/>
      <c r="G4" s="43"/>
      <c r="H4" s="43"/>
      <c r="I4" s="43"/>
      <c r="J4" s="43"/>
      <c r="K4" s="43"/>
      <c r="L4" s="44"/>
    </row>
    <row r="5" spans="1:14" ht="98.25" customHeight="1" x14ac:dyDescent="0.25">
      <c r="A5" s="41"/>
      <c r="B5" s="41"/>
      <c r="C5" s="23" t="s">
        <v>37</v>
      </c>
      <c r="D5" s="23" t="s">
        <v>44</v>
      </c>
      <c r="E5" s="23" t="s">
        <v>38</v>
      </c>
      <c r="F5" s="23" t="s">
        <v>45</v>
      </c>
      <c r="G5" s="23" t="s">
        <v>39</v>
      </c>
      <c r="H5" s="23" t="s">
        <v>40</v>
      </c>
      <c r="I5" s="23" t="s">
        <v>41</v>
      </c>
      <c r="J5" s="23" t="s">
        <v>2</v>
      </c>
      <c r="K5" s="23" t="s">
        <v>42</v>
      </c>
      <c r="L5" s="23" t="s">
        <v>43</v>
      </c>
      <c r="M5" s="3"/>
      <c r="N5" s="3"/>
    </row>
    <row r="6" spans="1:14" ht="26.25" customHeight="1" x14ac:dyDescent="0.25">
      <c r="A6" s="24" t="s">
        <v>47</v>
      </c>
      <c r="B6" s="25">
        <f>SUM(C6:H6)</f>
        <v>219176</v>
      </c>
      <c r="C6" s="25"/>
      <c r="D6" s="25">
        <f>D7+D8+D9+D10</f>
        <v>22396</v>
      </c>
      <c r="E6" s="25">
        <f t="shared" ref="E6:H6" si="0">E7+E8+E9+E10</f>
        <v>120603</v>
      </c>
      <c r="F6" s="25">
        <f t="shared" si="0"/>
        <v>31401</v>
      </c>
      <c r="G6" s="25">
        <f t="shared" si="0"/>
        <v>3143</v>
      </c>
      <c r="H6" s="25">
        <f t="shared" si="0"/>
        <v>41633</v>
      </c>
      <c r="I6" s="25"/>
      <c r="J6" s="25"/>
      <c r="K6" s="25"/>
      <c r="L6" s="25"/>
      <c r="M6" s="3"/>
      <c r="N6" s="3"/>
    </row>
    <row r="7" spans="1:14" ht="39" x14ac:dyDescent="0.25">
      <c r="A7" s="1" t="s">
        <v>48</v>
      </c>
      <c r="B7" s="19">
        <f>SUM(C7:L7)</f>
        <v>104165</v>
      </c>
      <c r="C7" s="19"/>
      <c r="D7" s="29">
        <f>11442+2008</f>
        <v>13450</v>
      </c>
      <c r="E7" s="29">
        <v>55351</v>
      </c>
      <c r="F7" s="29">
        <v>14148</v>
      </c>
      <c r="G7" s="29">
        <v>840</v>
      </c>
      <c r="H7" s="19">
        <f>10729+5794+3853</f>
        <v>20376</v>
      </c>
      <c r="I7" s="19"/>
      <c r="J7" s="19"/>
      <c r="K7" s="19"/>
      <c r="L7" s="19"/>
      <c r="M7" s="3"/>
      <c r="N7" s="3"/>
    </row>
    <row r="8" spans="1:14" ht="26.25" x14ac:dyDescent="0.25">
      <c r="A8" s="1" t="s">
        <v>49</v>
      </c>
      <c r="B8" s="19">
        <f t="shared" ref="B8:B11" si="1">SUM(C8:L8)</f>
        <v>73540</v>
      </c>
      <c r="C8" s="19"/>
      <c r="D8" s="29">
        <f>2753+1127</f>
        <v>3880</v>
      </c>
      <c r="E8" s="29">
        <v>42495</v>
      </c>
      <c r="F8" s="29">
        <v>11245</v>
      </c>
      <c r="G8" s="29">
        <v>1308</v>
      </c>
      <c r="H8" s="19">
        <f>8285+3041+3286</f>
        <v>14612</v>
      </c>
      <c r="I8" s="19"/>
      <c r="J8" s="19"/>
      <c r="K8" s="19"/>
      <c r="L8" s="19"/>
      <c r="M8" s="7"/>
      <c r="N8" s="7"/>
    </row>
    <row r="9" spans="1:14" ht="27.75" customHeight="1" x14ac:dyDescent="0.25">
      <c r="A9" s="1" t="s">
        <v>50</v>
      </c>
      <c r="B9" s="19">
        <f t="shared" si="1"/>
        <v>15053</v>
      </c>
      <c r="C9" s="19"/>
      <c r="D9" s="29">
        <f>1486+165+235+10</f>
        <v>1896</v>
      </c>
      <c r="E9" s="29">
        <f>7646+850</f>
        <v>8496</v>
      </c>
      <c r="F9" s="29">
        <f>2024+225</f>
        <v>2249</v>
      </c>
      <c r="G9" s="29">
        <f>584+57</f>
        <v>641</v>
      </c>
      <c r="H9" s="19">
        <f>317+35+768+85+509+57</f>
        <v>1771</v>
      </c>
      <c r="I9" s="19"/>
      <c r="J9" s="19"/>
      <c r="K9" s="19"/>
      <c r="L9" s="19"/>
      <c r="M9" s="7"/>
      <c r="N9" s="7"/>
    </row>
    <row r="10" spans="1:14" ht="26.25" x14ac:dyDescent="0.25">
      <c r="A10" s="1" t="s">
        <v>51</v>
      </c>
      <c r="B10" s="19">
        <f t="shared" si="1"/>
        <v>26418</v>
      </c>
      <c r="C10" s="19"/>
      <c r="D10" s="29">
        <f>2226+592+304+48</f>
        <v>3170</v>
      </c>
      <c r="E10" s="29">
        <f>11266+2995</f>
        <v>14261</v>
      </c>
      <c r="F10" s="29">
        <f>2970+789</f>
        <v>3759</v>
      </c>
      <c r="G10" s="29">
        <f>280+74</f>
        <v>354</v>
      </c>
      <c r="H10" s="19">
        <f>1907+507+1261+335+683+181</f>
        <v>4874</v>
      </c>
      <c r="I10" s="19"/>
      <c r="J10" s="19"/>
      <c r="K10" s="19"/>
      <c r="L10" s="19"/>
      <c r="M10" s="3"/>
      <c r="N10" s="3"/>
    </row>
    <row r="11" spans="1:14" ht="26.25" x14ac:dyDescent="0.25">
      <c r="A11" s="24" t="s">
        <v>52</v>
      </c>
      <c r="B11" s="25">
        <f t="shared" si="1"/>
        <v>104667</v>
      </c>
      <c r="C11" s="25"/>
      <c r="D11" s="25">
        <f>956+4743+5487+313+1072+1578+176</f>
        <v>14325</v>
      </c>
      <c r="E11" s="25">
        <f>8165+24609+19721+966</f>
        <v>53461</v>
      </c>
      <c r="F11" s="25">
        <f>2145+6518+5168+263</f>
        <v>14094</v>
      </c>
      <c r="G11" s="25">
        <f>334+1170+1166</f>
        <v>2670</v>
      </c>
      <c r="H11" s="25">
        <f>1865+1251+1119+443+1580+1297+426+3436+8268+58+288+86</f>
        <v>20117</v>
      </c>
      <c r="I11" s="25"/>
      <c r="J11" s="25"/>
      <c r="K11" s="25"/>
      <c r="L11" s="25"/>
      <c r="M11" s="3"/>
      <c r="N11" s="3"/>
    </row>
    <row r="12" spans="1:14" x14ac:dyDescent="0.25">
      <c r="A12" s="24" t="s">
        <v>53</v>
      </c>
      <c r="B12" s="25">
        <f>SUM(C12:L12)</f>
        <v>12382</v>
      </c>
      <c r="C12" s="24"/>
      <c r="D12" s="24"/>
      <c r="E12" s="24"/>
      <c r="F12" s="24"/>
      <c r="G12" s="24"/>
      <c r="H12" s="24"/>
      <c r="I12" s="24"/>
      <c r="J12" s="26">
        <f>'2019'!D20</f>
        <v>3497</v>
      </c>
      <c r="K12" s="24"/>
      <c r="L12" s="26">
        <f>'2019'!D22</f>
        <v>8885</v>
      </c>
      <c r="M12" s="3"/>
      <c r="N12" s="3"/>
    </row>
    <row r="13" spans="1:14" x14ac:dyDescent="0.25">
      <c r="A13" s="3"/>
      <c r="B13" s="3"/>
      <c r="C13" s="3"/>
      <c r="D13" s="3"/>
      <c r="E13" s="3"/>
      <c r="F13" s="3"/>
      <c r="G13" s="3"/>
      <c r="H13" s="3"/>
      <c r="I13" s="22"/>
      <c r="J13" s="22"/>
      <c r="K13" s="22"/>
      <c r="L13" s="22"/>
      <c r="M13" s="3"/>
      <c r="N13" s="3"/>
    </row>
    <row r="14" spans="1:14" x14ac:dyDescent="0.25">
      <c r="B14" s="20"/>
      <c r="C14" s="20"/>
      <c r="D14" s="20"/>
      <c r="E14" s="20"/>
      <c r="F14" s="20"/>
      <c r="G14" s="20"/>
      <c r="H14" s="20"/>
    </row>
    <row r="15" spans="1:14" x14ac:dyDescent="0.25">
      <c r="B15" s="20"/>
    </row>
    <row r="16" spans="1:14" x14ac:dyDescent="0.25">
      <c r="B16" s="20"/>
    </row>
    <row r="21" spans="1:8" x14ac:dyDescent="0.25">
      <c r="A21" s="31"/>
      <c r="B21" s="32"/>
      <c r="C21" s="32"/>
      <c r="D21" s="35"/>
      <c r="E21" s="35"/>
      <c r="F21" s="36"/>
      <c r="G21" s="35"/>
      <c r="H21" s="32"/>
    </row>
    <row r="22" spans="1:8" x14ac:dyDescent="0.25">
      <c r="A22" s="31"/>
      <c r="B22" s="32"/>
      <c r="C22" s="32"/>
      <c r="D22" s="35"/>
      <c r="E22" s="35"/>
      <c r="F22" s="36"/>
      <c r="G22" s="35"/>
      <c r="H22" s="32"/>
    </row>
    <row r="23" spans="1:8" x14ac:dyDescent="0.25">
      <c r="A23" s="31"/>
      <c r="B23" s="32"/>
      <c r="C23" s="32"/>
      <c r="D23" s="35"/>
      <c r="E23" s="35"/>
      <c r="F23" s="36"/>
      <c r="G23" s="35"/>
      <c r="H23" s="32"/>
    </row>
    <row r="24" spans="1:8" x14ac:dyDescent="0.25">
      <c r="A24" s="31"/>
      <c r="B24" s="32"/>
      <c r="C24" s="32"/>
      <c r="D24" s="35"/>
      <c r="E24" s="35"/>
      <c r="F24" s="36"/>
      <c r="G24" s="35"/>
      <c r="H24" s="32"/>
    </row>
    <row r="25" spans="1:8" x14ac:dyDescent="0.25">
      <c r="A25" s="33"/>
      <c r="B25" s="34"/>
      <c r="C25" s="34"/>
      <c r="D25" s="35"/>
      <c r="E25" s="35"/>
      <c r="F25" s="37"/>
      <c r="G25" s="35"/>
      <c r="H25" s="34"/>
    </row>
  </sheetData>
  <mergeCells count="4">
    <mergeCell ref="A4:A5"/>
    <mergeCell ref="B4:B5"/>
    <mergeCell ref="C4:L4"/>
    <mergeCell ref="A2:L2"/>
  </mergeCells>
  <pageMargins left="0.39370078740157483" right="0.39370078740157483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D32"/>
  <sheetViews>
    <sheetView topLeftCell="B3" workbookViewId="0">
      <selection activeCell="D7" sqref="D7"/>
    </sheetView>
  </sheetViews>
  <sheetFormatPr defaultColWidth="9.140625" defaultRowHeight="15" x14ac:dyDescent="0.25"/>
  <cols>
    <col min="1" max="1" width="9.140625" style="2"/>
    <col min="2" max="2" width="54.5703125" style="2" bestFit="1" customWidth="1"/>
    <col min="3" max="3" width="9.140625" style="2"/>
    <col min="4" max="4" width="12.140625" style="2" customWidth="1"/>
    <col min="5" max="16384" width="9.140625" style="2"/>
  </cols>
  <sheetData>
    <row r="1" spans="1:4" ht="3" customHeight="1" x14ac:dyDescent="0.25"/>
    <row r="2" spans="1:4" ht="83.25" customHeight="1" x14ac:dyDescent="0.3">
      <c r="A2" s="39" t="s">
        <v>55</v>
      </c>
      <c r="B2" s="39"/>
      <c r="C2" s="39"/>
      <c r="D2" s="39"/>
    </row>
    <row r="4" spans="1:4" x14ac:dyDescent="0.25">
      <c r="B4" s="5" t="s">
        <v>34</v>
      </c>
    </row>
    <row r="6" spans="1:4" ht="43.9" customHeight="1" x14ac:dyDescent="0.25">
      <c r="A6" s="16" t="s">
        <v>13</v>
      </c>
      <c r="B6" s="17" t="s">
        <v>14</v>
      </c>
      <c r="C6" s="16" t="s">
        <v>15</v>
      </c>
      <c r="D6" s="17" t="s">
        <v>61</v>
      </c>
    </row>
    <row r="7" spans="1:4" x14ac:dyDescent="0.25">
      <c r="A7" s="10">
        <v>1</v>
      </c>
      <c r="B7" s="11" t="s">
        <v>16</v>
      </c>
      <c r="C7" s="11" t="s">
        <v>21</v>
      </c>
      <c r="D7" s="18">
        <v>341880</v>
      </c>
    </row>
    <row r="8" spans="1:4" x14ac:dyDescent="0.25">
      <c r="A8" s="10" t="s">
        <v>4</v>
      </c>
      <c r="B8" s="11" t="s">
        <v>17</v>
      </c>
      <c r="C8" s="11" t="s">
        <v>21</v>
      </c>
      <c r="D8" s="18">
        <v>109016</v>
      </c>
    </row>
    <row r="9" spans="1:4" x14ac:dyDescent="0.25">
      <c r="A9" s="10" t="s">
        <v>5</v>
      </c>
      <c r="B9" s="11" t="s">
        <v>18</v>
      </c>
      <c r="C9" s="11" t="s">
        <v>21</v>
      </c>
      <c r="D9" s="18">
        <v>51570</v>
      </c>
    </row>
    <row r="10" spans="1:4" x14ac:dyDescent="0.25">
      <c r="A10" s="10" t="s">
        <v>6</v>
      </c>
      <c r="B10" s="11" t="s">
        <v>19</v>
      </c>
      <c r="C10" s="11" t="s">
        <v>21</v>
      </c>
      <c r="D10" s="18">
        <f>11687+583+11506+580</f>
        <v>24356</v>
      </c>
    </row>
    <row r="11" spans="1:4" x14ac:dyDescent="0.25">
      <c r="A11" s="10" t="s">
        <v>7</v>
      </c>
      <c r="B11" s="11" t="s">
        <v>20</v>
      </c>
      <c r="C11" s="11" t="s">
        <v>21</v>
      </c>
      <c r="D11" s="18">
        <f>20623+1161</f>
        <v>21784</v>
      </c>
    </row>
    <row r="12" spans="1:4" ht="27" customHeight="1" x14ac:dyDescent="0.25">
      <c r="A12" s="10">
        <v>2</v>
      </c>
      <c r="B12" s="12" t="s">
        <v>35</v>
      </c>
      <c r="C12" s="11" t="s">
        <v>21</v>
      </c>
      <c r="D12" s="18">
        <v>344008</v>
      </c>
    </row>
    <row r="13" spans="1:4" x14ac:dyDescent="0.25">
      <c r="A13" s="10" t="s">
        <v>8</v>
      </c>
      <c r="B13" s="11" t="s">
        <v>17</v>
      </c>
      <c r="C13" s="11" t="s">
        <v>21</v>
      </c>
      <c r="D13" s="18">
        <v>110083</v>
      </c>
    </row>
    <row r="14" spans="1:4" x14ac:dyDescent="0.25">
      <c r="A14" s="10" t="s">
        <v>9</v>
      </c>
      <c r="B14" s="11" t="s">
        <v>18</v>
      </c>
      <c r="C14" s="11" t="s">
        <v>21</v>
      </c>
      <c r="D14" s="18">
        <v>79122</v>
      </c>
    </row>
    <row r="15" spans="1:4" x14ac:dyDescent="0.25">
      <c r="A15" s="10" t="s">
        <v>10</v>
      </c>
      <c r="B15" s="11" t="s">
        <v>46</v>
      </c>
      <c r="C15" s="11" t="s">
        <v>21</v>
      </c>
      <c r="D15" s="18">
        <v>17200</v>
      </c>
    </row>
    <row r="16" spans="1:4" x14ac:dyDescent="0.25">
      <c r="A16" s="10" t="s">
        <v>11</v>
      </c>
      <c r="B16" s="11" t="s">
        <v>20</v>
      </c>
      <c r="C16" s="11" t="s">
        <v>21</v>
      </c>
      <c r="D16" s="18">
        <v>27521</v>
      </c>
    </row>
    <row r="17" spans="1:4" x14ac:dyDescent="0.25">
      <c r="A17" s="10">
        <v>3</v>
      </c>
      <c r="B17" s="11" t="s">
        <v>22</v>
      </c>
      <c r="C17" s="11" t="s">
        <v>21</v>
      </c>
      <c r="D17" s="18">
        <f>D7-D12</f>
        <v>-2128</v>
      </c>
    </row>
    <row r="18" spans="1:4" x14ac:dyDescent="0.25">
      <c r="A18" s="10">
        <v>4</v>
      </c>
      <c r="B18" s="11" t="s">
        <v>23</v>
      </c>
      <c r="C18" s="11" t="s">
        <v>21</v>
      </c>
      <c r="D18" s="18">
        <v>0</v>
      </c>
    </row>
    <row r="19" spans="1:4" x14ac:dyDescent="0.25">
      <c r="A19" s="10">
        <v>5</v>
      </c>
      <c r="B19" s="11" t="s">
        <v>24</v>
      </c>
      <c r="C19" s="11" t="s">
        <v>21</v>
      </c>
      <c r="D19" s="18">
        <v>0</v>
      </c>
    </row>
    <row r="20" spans="1:4" x14ac:dyDescent="0.25">
      <c r="A20" s="10">
        <v>6</v>
      </c>
      <c r="B20" s="11" t="s">
        <v>25</v>
      </c>
      <c r="C20" s="11" t="s">
        <v>21</v>
      </c>
      <c r="D20" s="18">
        <v>3637</v>
      </c>
    </row>
    <row r="21" spans="1:4" x14ac:dyDescent="0.25">
      <c r="A21" s="10">
        <v>7</v>
      </c>
      <c r="B21" s="11" t="s">
        <v>26</v>
      </c>
      <c r="C21" s="11" t="s">
        <v>21</v>
      </c>
      <c r="D21" s="18">
        <v>16051</v>
      </c>
    </row>
    <row r="22" spans="1:4" x14ac:dyDescent="0.25">
      <c r="A22" s="10">
        <v>8</v>
      </c>
      <c r="B22" s="11" t="s">
        <v>3</v>
      </c>
      <c r="C22" s="11" t="s">
        <v>21</v>
      </c>
      <c r="D22" s="18">
        <f>6464-D20</f>
        <v>2827</v>
      </c>
    </row>
    <row r="23" spans="1:4" x14ac:dyDescent="0.25">
      <c r="A23" s="10">
        <v>9</v>
      </c>
      <c r="B23" s="11" t="s">
        <v>27</v>
      </c>
      <c r="C23" s="11" t="s">
        <v>21</v>
      </c>
      <c r="D23" s="18">
        <f>D17+D21-D20-D22</f>
        <v>7459</v>
      </c>
    </row>
    <row r="24" spans="1:4" x14ac:dyDescent="0.25">
      <c r="A24" s="10">
        <v>10</v>
      </c>
      <c r="B24" s="11" t="s">
        <v>28</v>
      </c>
      <c r="C24" s="11" t="s">
        <v>21</v>
      </c>
      <c r="D24" s="18">
        <v>0</v>
      </c>
    </row>
    <row r="25" spans="1:4" x14ac:dyDescent="0.25">
      <c r="A25" s="10" t="s">
        <v>12</v>
      </c>
      <c r="B25" s="11" t="s">
        <v>29</v>
      </c>
      <c r="C25" s="11" t="s">
        <v>21</v>
      </c>
      <c r="D25" s="18">
        <v>0</v>
      </c>
    </row>
    <row r="26" spans="1:4" x14ac:dyDescent="0.25">
      <c r="A26" s="10">
        <v>11</v>
      </c>
      <c r="B26" s="11" t="s">
        <v>30</v>
      </c>
      <c r="C26" s="11" t="s">
        <v>21</v>
      </c>
      <c r="D26" s="18">
        <v>0</v>
      </c>
    </row>
    <row r="27" spans="1:4" x14ac:dyDescent="0.25">
      <c r="A27" s="10">
        <v>12</v>
      </c>
      <c r="B27" s="11" t="s">
        <v>31</v>
      </c>
      <c r="C27" s="11" t="s">
        <v>21</v>
      </c>
      <c r="D27" s="18">
        <v>1679</v>
      </c>
    </row>
    <row r="28" spans="1:4" x14ac:dyDescent="0.25">
      <c r="A28" s="10">
        <v>13</v>
      </c>
      <c r="B28" s="11" t="s">
        <v>32</v>
      </c>
      <c r="C28" s="11" t="s">
        <v>21</v>
      </c>
      <c r="D28" s="18">
        <v>0</v>
      </c>
    </row>
    <row r="29" spans="1:4" x14ac:dyDescent="0.25">
      <c r="A29" s="10">
        <v>14</v>
      </c>
      <c r="B29" s="11" t="s">
        <v>33</v>
      </c>
      <c r="C29" s="11" t="s">
        <v>21</v>
      </c>
      <c r="D29" s="18">
        <f>D23-D27</f>
        <v>5780</v>
      </c>
    </row>
    <row r="30" spans="1:4" x14ac:dyDescent="0.25">
      <c r="A30" s="13"/>
      <c r="B30" s="13"/>
      <c r="C30" s="14"/>
      <c r="D30" s="15"/>
    </row>
    <row r="31" spans="1:4" x14ac:dyDescent="0.25">
      <c r="D31" s="6"/>
    </row>
    <row r="32" spans="1:4" x14ac:dyDescent="0.25">
      <c r="A32" s="40"/>
      <c r="B32" s="40"/>
      <c r="C32" s="40"/>
      <c r="D32" s="40"/>
    </row>
  </sheetData>
  <mergeCells count="2">
    <mergeCell ref="A2:D2"/>
    <mergeCell ref="A32:D3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2:N16"/>
  <sheetViews>
    <sheetView workbookViewId="0">
      <selection activeCell="B10" sqref="B10"/>
    </sheetView>
  </sheetViews>
  <sheetFormatPr defaultColWidth="9.140625" defaultRowHeight="15" x14ac:dyDescent="0.25"/>
  <cols>
    <col min="1" max="1" width="24.85546875" style="2" customWidth="1"/>
    <col min="2" max="2" width="9.140625" style="2"/>
    <col min="3" max="3" width="11.5703125" style="2" customWidth="1"/>
    <col min="4" max="4" width="10.140625" style="2" customWidth="1"/>
    <col min="5" max="5" width="8.85546875" style="2" customWidth="1"/>
    <col min="6" max="6" width="9" style="2" customWidth="1"/>
    <col min="7" max="8" width="11.5703125" style="2" customWidth="1"/>
    <col min="9" max="9" width="13.140625" style="2" customWidth="1"/>
    <col min="10" max="10" width="9.140625" style="2" customWidth="1"/>
    <col min="11" max="11" width="11.85546875" style="2" customWidth="1"/>
    <col min="12" max="16384" width="9.140625" style="2"/>
  </cols>
  <sheetData>
    <row r="2" spans="1:14" x14ac:dyDescent="0.25">
      <c r="A2" s="45" t="s">
        <v>54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4" spans="1:14" ht="15" customHeight="1" x14ac:dyDescent="0.25">
      <c r="A4" s="41" t="s">
        <v>0</v>
      </c>
      <c r="B4" s="41" t="s">
        <v>1</v>
      </c>
      <c r="C4" s="42" t="s">
        <v>36</v>
      </c>
      <c r="D4" s="43"/>
      <c r="E4" s="43"/>
      <c r="F4" s="43"/>
      <c r="G4" s="43"/>
      <c r="H4" s="43"/>
      <c r="I4" s="43"/>
      <c r="J4" s="43"/>
      <c r="K4" s="43"/>
      <c r="L4" s="44"/>
    </row>
    <row r="5" spans="1:14" ht="98.25" customHeight="1" x14ac:dyDescent="0.25">
      <c r="A5" s="41"/>
      <c r="B5" s="41"/>
      <c r="C5" s="23" t="s">
        <v>37</v>
      </c>
      <c r="D5" s="23" t="s">
        <v>44</v>
      </c>
      <c r="E5" s="23" t="s">
        <v>38</v>
      </c>
      <c r="F5" s="23" t="s">
        <v>45</v>
      </c>
      <c r="G5" s="23" t="s">
        <v>39</v>
      </c>
      <c r="H5" s="23" t="s">
        <v>40</v>
      </c>
      <c r="I5" s="23" t="s">
        <v>41</v>
      </c>
      <c r="J5" s="23" t="s">
        <v>2</v>
      </c>
      <c r="K5" s="23" t="s">
        <v>42</v>
      </c>
      <c r="L5" s="23" t="s">
        <v>43</v>
      </c>
      <c r="M5" s="22"/>
      <c r="N5" s="22"/>
    </row>
    <row r="6" spans="1:14" ht="26.25" customHeight="1" x14ac:dyDescent="0.25">
      <c r="A6" s="24" t="s">
        <v>47</v>
      </c>
      <c r="B6" s="25">
        <f>SUM(B7:B10)</f>
        <v>233926</v>
      </c>
      <c r="C6" s="25"/>
      <c r="D6" s="25">
        <f>D7+D8+D9+D10</f>
        <v>23079.083794014325</v>
      </c>
      <c r="E6" s="25">
        <f t="shared" ref="E6:H6" si="0">E7+E8+E9+E10</f>
        <v>128709.53035665043</v>
      </c>
      <c r="F6" s="25">
        <f t="shared" si="0"/>
        <v>39140.568181457391</v>
      </c>
      <c r="G6" s="25">
        <f t="shared" si="0"/>
        <v>3719.9105453294342</v>
      </c>
      <c r="H6" s="25">
        <f t="shared" si="0"/>
        <v>39276.907122548422</v>
      </c>
      <c r="I6" s="25"/>
      <c r="J6" s="25"/>
      <c r="K6" s="25"/>
      <c r="L6" s="25"/>
      <c r="M6" s="22"/>
      <c r="N6" s="22"/>
    </row>
    <row r="7" spans="1:14" ht="39" x14ac:dyDescent="0.25">
      <c r="A7" s="1" t="s">
        <v>48</v>
      </c>
      <c r="B7" s="19">
        <f>'Д и Р по бюджету 2020'!D13</f>
        <v>110083</v>
      </c>
      <c r="C7" s="19"/>
      <c r="D7" s="19">
        <v>13860.228479616568</v>
      </c>
      <c r="E7" s="19">
        <v>59071.509123081167</v>
      </c>
      <c r="F7" s="19">
        <v>17963.645924328983</v>
      </c>
      <c r="G7" s="19">
        <v>994.18544641321171</v>
      </c>
      <c r="H7" s="19">
        <v>18193.431026560076</v>
      </c>
      <c r="I7" s="19"/>
      <c r="J7" s="19"/>
      <c r="K7" s="19"/>
      <c r="L7" s="19"/>
      <c r="M7" s="22"/>
      <c r="N7" s="22"/>
    </row>
    <row r="8" spans="1:14" ht="26.25" x14ac:dyDescent="0.25">
      <c r="A8" s="1" t="s">
        <v>49</v>
      </c>
      <c r="B8" s="19">
        <f>'Д и Р по бюджету 2020'!D14</f>
        <v>79122</v>
      </c>
      <c r="C8" s="19"/>
      <c r="D8" s="19">
        <v>3998.3410037853</v>
      </c>
      <c r="E8" s="19">
        <v>45351.371794282561</v>
      </c>
      <c r="F8" s="19">
        <v>13791.352162641326</v>
      </c>
      <c r="G8" s="19">
        <v>1548.0887665577154</v>
      </c>
      <c r="H8" s="19">
        <v>14432.846272733095</v>
      </c>
      <c r="I8" s="19"/>
      <c r="J8" s="19"/>
      <c r="K8" s="19"/>
      <c r="L8" s="19"/>
      <c r="M8" s="22"/>
      <c r="N8" s="22"/>
    </row>
    <row r="9" spans="1:14" ht="27.75" customHeight="1" x14ac:dyDescent="0.25">
      <c r="A9" s="1" t="s">
        <v>50</v>
      </c>
      <c r="B9" s="19">
        <f>'Д и Р по бюджету 2020'!D15</f>
        <v>17200</v>
      </c>
      <c r="C9" s="19"/>
      <c r="D9" s="19">
        <v>1953.8284905095177</v>
      </c>
      <c r="E9" s="19">
        <v>9067.0727088886852</v>
      </c>
      <c r="F9" s="19">
        <v>2757.2968107730489</v>
      </c>
      <c r="G9" s="19">
        <v>758.65817994151041</v>
      </c>
      <c r="H9" s="19">
        <v>2663.1438098872386</v>
      </c>
      <c r="I9" s="19"/>
      <c r="J9" s="19"/>
      <c r="K9" s="19"/>
      <c r="L9" s="19"/>
      <c r="M9" s="22"/>
      <c r="N9" s="22"/>
    </row>
    <row r="10" spans="1:14" ht="26.25" x14ac:dyDescent="0.25">
      <c r="A10" s="1" t="s">
        <v>51</v>
      </c>
      <c r="B10" s="19">
        <f>'Д и Р по бюджету 2020'!D16</f>
        <v>27521</v>
      </c>
      <c r="C10" s="19"/>
      <c r="D10" s="19">
        <v>3266.6858201029386</v>
      </c>
      <c r="E10" s="19">
        <v>15219.576730398016</v>
      </c>
      <c r="F10" s="19">
        <v>4628.2732837140366</v>
      </c>
      <c r="G10" s="19">
        <v>418.97815241699641</v>
      </c>
      <c r="H10" s="19">
        <v>3987.4860133680122</v>
      </c>
      <c r="I10" s="19"/>
      <c r="J10" s="19"/>
      <c r="K10" s="19"/>
      <c r="L10" s="19"/>
      <c r="M10" s="22"/>
      <c r="N10" s="22"/>
    </row>
    <row r="11" spans="1:14" ht="26.25" x14ac:dyDescent="0.25">
      <c r="A11" s="24" t="s">
        <v>52</v>
      </c>
      <c r="B11" s="25">
        <f>'Д и Р по бюджету 2020'!D12-B6</f>
        <v>110082</v>
      </c>
      <c r="C11" s="25"/>
      <c r="D11" s="25">
        <v>14761.916205985675</v>
      </c>
      <c r="E11" s="25">
        <v>57054.46964334957</v>
      </c>
      <c r="F11" s="25">
        <v>17350.264218542605</v>
      </c>
      <c r="G11" s="25">
        <v>3160.0894546705658</v>
      </c>
      <c r="H11" s="25">
        <v>17755.260477451586</v>
      </c>
      <c r="I11" s="25"/>
      <c r="J11" s="25"/>
      <c r="K11" s="25"/>
      <c r="L11" s="25"/>
      <c r="M11" s="22"/>
      <c r="N11" s="22"/>
    </row>
    <row r="12" spans="1:14" x14ac:dyDescent="0.25">
      <c r="A12" s="24" t="s">
        <v>53</v>
      </c>
      <c r="B12" s="25">
        <f>J12+L12</f>
        <v>6464</v>
      </c>
      <c r="C12" s="24"/>
      <c r="D12" s="24"/>
      <c r="E12" s="24"/>
      <c r="F12" s="24"/>
      <c r="G12" s="24"/>
      <c r="H12" s="24"/>
      <c r="I12" s="24"/>
      <c r="J12" s="26">
        <f>'Д и Р по бюджету 2020'!D20</f>
        <v>3637</v>
      </c>
      <c r="K12" s="24"/>
      <c r="L12" s="26">
        <f>'Д и Р по бюджету 2020'!D22</f>
        <v>2827</v>
      </c>
      <c r="M12" s="22"/>
      <c r="N12" s="22"/>
    </row>
    <row r="13" spans="1:14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</row>
    <row r="16" spans="1:14" x14ac:dyDescent="0.25">
      <c r="D16" s="20"/>
      <c r="E16" s="20"/>
    </row>
  </sheetData>
  <mergeCells count="4">
    <mergeCell ref="A2:L2"/>
    <mergeCell ref="A4:A5"/>
    <mergeCell ref="B4:B5"/>
    <mergeCell ref="C4:L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F32"/>
  <sheetViews>
    <sheetView topLeftCell="A4" workbookViewId="0">
      <selection activeCell="D7" sqref="D7:D29"/>
    </sheetView>
  </sheetViews>
  <sheetFormatPr defaultColWidth="9.140625" defaultRowHeight="15" x14ac:dyDescent="0.25"/>
  <cols>
    <col min="1" max="1" width="9.140625" style="2"/>
    <col min="2" max="2" width="54.5703125" style="2" bestFit="1" customWidth="1"/>
    <col min="3" max="3" width="9.140625" style="2"/>
    <col min="4" max="4" width="12.140625" style="2" customWidth="1"/>
    <col min="5" max="5" width="9.140625" style="2"/>
    <col min="6" max="6" width="0" style="2" hidden="1" customWidth="1"/>
    <col min="7" max="16384" width="9.140625" style="2"/>
  </cols>
  <sheetData>
    <row r="1" spans="1:4" ht="3" customHeight="1" x14ac:dyDescent="0.25"/>
    <row r="2" spans="1:4" ht="83.25" customHeight="1" x14ac:dyDescent="0.3">
      <c r="A2" s="39" t="s">
        <v>65</v>
      </c>
      <c r="B2" s="39"/>
      <c r="C2" s="39"/>
      <c r="D2" s="39"/>
    </row>
    <row r="4" spans="1:4" x14ac:dyDescent="0.25">
      <c r="B4" s="5" t="s">
        <v>34</v>
      </c>
    </row>
    <row r="6" spans="1:4" ht="43.9" customHeight="1" x14ac:dyDescent="0.25">
      <c r="A6" s="16" t="s">
        <v>13</v>
      </c>
      <c r="B6" s="17" t="s">
        <v>14</v>
      </c>
      <c r="C6" s="16" t="s">
        <v>15</v>
      </c>
      <c r="D6" s="17" t="s">
        <v>56</v>
      </c>
    </row>
    <row r="7" spans="1:4" x14ac:dyDescent="0.25">
      <c r="A7" s="10">
        <v>1</v>
      </c>
      <c r="B7" s="11" t="s">
        <v>16</v>
      </c>
      <c r="C7" s="11" t="s">
        <v>21</v>
      </c>
      <c r="D7" s="18">
        <v>355555.2</v>
      </c>
    </row>
    <row r="8" spans="1:4" x14ac:dyDescent="0.25">
      <c r="A8" s="10" t="s">
        <v>4</v>
      </c>
      <c r="B8" s="11" t="s">
        <v>17</v>
      </c>
      <c r="C8" s="11" t="s">
        <v>21</v>
      </c>
      <c r="D8" s="18">
        <v>113376.64</v>
      </c>
    </row>
    <row r="9" spans="1:4" x14ac:dyDescent="0.25">
      <c r="A9" s="10" t="s">
        <v>5</v>
      </c>
      <c r="B9" s="11" t="s">
        <v>18</v>
      </c>
      <c r="C9" s="11" t="s">
        <v>21</v>
      </c>
      <c r="D9" s="18">
        <v>53632.800000000003</v>
      </c>
    </row>
    <row r="10" spans="1:4" x14ac:dyDescent="0.25">
      <c r="A10" s="10" t="s">
        <v>6</v>
      </c>
      <c r="B10" s="11" t="s">
        <v>19</v>
      </c>
      <c r="C10" s="11" t="s">
        <v>21</v>
      </c>
      <c r="D10" s="18">
        <v>25330.240000000002</v>
      </c>
    </row>
    <row r="11" spans="1:4" x14ac:dyDescent="0.25">
      <c r="A11" s="10" t="s">
        <v>7</v>
      </c>
      <c r="B11" s="11" t="s">
        <v>20</v>
      </c>
      <c r="C11" s="11" t="s">
        <v>21</v>
      </c>
      <c r="D11" s="18">
        <v>22655.360000000001</v>
      </c>
    </row>
    <row r="12" spans="1:4" ht="27" customHeight="1" x14ac:dyDescent="0.25">
      <c r="A12" s="10">
        <v>2</v>
      </c>
      <c r="B12" s="12" t="s">
        <v>35</v>
      </c>
      <c r="C12" s="11" t="s">
        <v>21</v>
      </c>
      <c r="D12" s="18">
        <v>357768.32</v>
      </c>
    </row>
    <row r="13" spans="1:4" x14ac:dyDescent="0.25">
      <c r="A13" s="10" t="s">
        <v>8</v>
      </c>
      <c r="B13" s="11" t="s">
        <v>17</v>
      </c>
      <c r="C13" s="11" t="s">
        <v>21</v>
      </c>
      <c r="D13" s="18">
        <v>114486.32</v>
      </c>
    </row>
    <row r="14" spans="1:4" x14ac:dyDescent="0.25">
      <c r="A14" s="10" t="s">
        <v>9</v>
      </c>
      <c r="B14" s="11" t="s">
        <v>18</v>
      </c>
      <c r="C14" s="11" t="s">
        <v>21</v>
      </c>
      <c r="D14" s="18">
        <v>82286.880000000005</v>
      </c>
    </row>
    <row r="15" spans="1:4" x14ac:dyDescent="0.25">
      <c r="A15" s="10" t="s">
        <v>10</v>
      </c>
      <c r="B15" s="11" t="s">
        <v>46</v>
      </c>
      <c r="C15" s="11" t="s">
        <v>21</v>
      </c>
      <c r="D15" s="18">
        <v>17888</v>
      </c>
    </row>
    <row r="16" spans="1:4" x14ac:dyDescent="0.25">
      <c r="A16" s="10" t="s">
        <v>11</v>
      </c>
      <c r="B16" s="11" t="s">
        <v>20</v>
      </c>
      <c r="C16" s="11" t="s">
        <v>21</v>
      </c>
      <c r="D16" s="18">
        <v>28621.84</v>
      </c>
    </row>
    <row r="17" spans="1:6" x14ac:dyDescent="0.25">
      <c r="A17" s="10">
        <v>3</v>
      </c>
      <c r="B17" s="11" t="s">
        <v>22</v>
      </c>
      <c r="C17" s="11" t="s">
        <v>21</v>
      </c>
      <c r="D17" s="18">
        <v>-2213.12</v>
      </c>
    </row>
    <row r="18" spans="1:6" x14ac:dyDescent="0.25">
      <c r="A18" s="10">
        <v>4</v>
      </c>
      <c r="B18" s="11" t="s">
        <v>23</v>
      </c>
      <c r="C18" s="11" t="s">
        <v>21</v>
      </c>
      <c r="D18" s="18">
        <v>0</v>
      </c>
    </row>
    <row r="19" spans="1:6" x14ac:dyDescent="0.25">
      <c r="A19" s="10">
        <v>5</v>
      </c>
      <c r="B19" s="11" t="s">
        <v>24</v>
      </c>
      <c r="C19" s="11" t="s">
        <v>21</v>
      </c>
      <c r="D19" s="18">
        <v>0</v>
      </c>
    </row>
    <row r="20" spans="1:6" x14ac:dyDescent="0.25">
      <c r="A20" s="10">
        <v>6</v>
      </c>
      <c r="B20" s="11" t="s">
        <v>25</v>
      </c>
      <c r="C20" s="11" t="s">
        <v>21</v>
      </c>
      <c r="D20" s="18">
        <v>3782.48</v>
      </c>
    </row>
    <row r="21" spans="1:6" x14ac:dyDescent="0.25">
      <c r="A21" s="10">
        <v>7</v>
      </c>
      <c r="B21" s="11" t="s">
        <v>26</v>
      </c>
      <c r="C21" s="11" t="s">
        <v>21</v>
      </c>
      <c r="D21" s="18">
        <v>16693.04</v>
      </c>
      <c r="E21" s="21"/>
    </row>
    <row r="22" spans="1:6" x14ac:dyDescent="0.25">
      <c r="A22" s="10">
        <v>8</v>
      </c>
      <c r="B22" s="11" t="s">
        <v>3</v>
      </c>
      <c r="C22" s="11" t="s">
        <v>21</v>
      </c>
      <c r="D22" s="18">
        <v>2940.08</v>
      </c>
    </row>
    <row r="23" spans="1:6" x14ac:dyDescent="0.25">
      <c r="A23" s="10">
        <v>9</v>
      </c>
      <c r="B23" s="11" t="s">
        <v>27</v>
      </c>
      <c r="C23" s="11" t="s">
        <v>21</v>
      </c>
      <c r="D23" s="18">
        <v>7757.3600000000006</v>
      </c>
      <c r="F23" s="20">
        <f>D12+D20+D22</f>
        <v>364490.88</v>
      </c>
    </row>
    <row r="24" spans="1:6" x14ac:dyDescent="0.25">
      <c r="A24" s="10">
        <v>10</v>
      </c>
      <c r="B24" s="11" t="s">
        <v>28</v>
      </c>
      <c r="C24" s="11" t="s">
        <v>21</v>
      </c>
      <c r="D24" s="18">
        <v>0</v>
      </c>
    </row>
    <row r="25" spans="1:6" x14ac:dyDescent="0.25">
      <c r="A25" s="10" t="s">
        <v>12</v>
      </c>
      <c r="B25" s="11" t="s">
        <v>29</v>
      </c>
      <c r="C25" s="11" t="s">
        <v>21</v>
      </c>
      <c r="D25" s="18">
        <v>0</v>
      </c>
    </row>
    <row r="26" spans="1:6" x14ac:dyDescent="0.25">
      <c r="A26" s="10">
        <v>11</v>
      </c>
      <c r="B26" s="11" t="s">
        <v>30</v>
      </c>
      <c r="C26" s="11" t="s">
        <v>21</v>
      </c>
      <c r="D26" s="18">
        <v>0</v>
      </c>
    </row>
    <row r="27" spans="1:6" x14ac:dyDescent="0.25">
      <c r="A27" s="10">
        <v>12</v>
      </c>
      <c r="B27" s="11" t="s">
        <v>31</v>
      </c>
      <c r="C27" s="11" t="s">
        <v>21</v>
      </c>
      <c r="D27" s="18">
        <v>1746.16</v>
      </c>
    </row>
    <row r="28" spans="1:6" x14ac:dyDescent="0.25">
      <c r="A28" s="10">
        <v>13</v>
      </c>
      <c r="B28" s="11" t="s">
        <v>32</v>
      </c>
      <c r="C28" s="11" t="s">
        <v>21</v>
      </c>
      <c r="D28" s="18">
        <v>0</v>
      </c>
    </row>
    <row r="29" spans="1:6" x14ac:dyDescent="0.25">
      <c r="A29" s="10">
        <v>14</v>
      </c>
      <c r="B29" s="11" t="s">
        <v>33</v>
      </c>
      <c r="C29" s="11" t="s">
        <v>21</v>
      </c>
      <c r="D29" s="18">
        <v>6011.2000000000007</v>
      </c>
    </row>
    <row r="30" spans="1:6" x14ac:dyDescent="0.25">
      <c r="A30" s="13"/>
      <c r="B30" s="13"/>
      <c r="C30" s="14"/>
      <c r="D30" s="15"/>
    </row>
    <row r="31" spans="1:6" x14ac:dyDescent="0.25">
      <c r="D31" s="6"/>
    </row>
    <row r="32" spans="1:6" x14ac:dyDescent="0.25">
      <c r="A32" s="40"/>
      <c r="B32" s="40"/>
      <c r="C32" s="40"/>
      <c r="D32" s="40"/>
    </row>
  </sheetData>
  <mergeCells count="2">
    <mergeCell ref="A2:D2"/>
    <mergeCell ref="A32:D3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2:N15"/>
  <sheetViews>
    <sheetView workbookViewId="0">
      <selection activeCell="B7" sqref="B7:B10"/>
    </sheetView>
  </sheetViews>
  <sheetFormatPr defaultColWidth="9.140625" defaultRowHeight="15" x14ac:dyDescent="0.25"/>
  <cols>
    <col min="1" max="1" width="23.42578125" style="2" customWidth="1"/>
    <col min="2" max="2" width="9.140625" style="2"/>
    <col min="3" max="3" width="11.5703125" style="2" customWidth="1"/>
    <col min="4" max="4" width="10.140625" style="2" customWidth="1"/>
    <col min="5" max="5" width="10.42578125" style="2" customWidth="1"/>
    <col min="6" max="6" width="9" style="2" customWidth="1"/>
    <col min="7" max="8" width="11.5703125" style="2" customWidth="1"/>
    <col min="9" max="9" width="13.140625" style="2" customWidth="1"/>
    <col min="10" max="10" width="9.140625" style="2" customWidth="1"/>
    <col min="11" max="11" width="11.85546875" style="2" customWidth="1"/>
    <col min="12" max="16384" width="9.140625" style="2"/>
  </cols>
  <sheetData>
    <row r="2" spans="1:14" x14ac:dyDescent="0.25">
      <c r="A2" s="45" t="s">
        <v>57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4" spans="1:14" ht="15" customHeight="1" x14ac:dyDescent="0.25">
      <c r="A4" s="41" t="s">
        <v>0</v>
      </c>
      <c r="B4" s="41" t="s">
        <v>1</v>
      </c>
      <c r="C4" s="42" t="s">
        <v>36</v>
      </c>
      <c r="D4" s="43"/>
      <c r="E4" s="43"/>
      <c r="F4" s="43"/>
      <c r="G4" s="43"/>
      <c r="H4" s="43"/>
      <c r="I4" s="43"/>
      <c r="J4" s="43"/>
      <c r="K4" s="43"/>
      <c r="L4" s="44"/>
    </row>
    <row r="5" spans="1:14" ht="98.25" customHeight="1" x14ac:dyDescent="0.25">
      <c r="A5" s="41"/>
      <c r="B5" s="41"/>
      <c r="C5" s="4" t="s">
        <v>37</v>
      </c>
      <c r="D5" s="4" t="s">
        <v>44</v>
      </c>
      <c r="E5" s="4" t="s">
        <v>38</v>
      </c>
      <c r="F5" s="4" t="s">
        <v>45</v>
      </c>
      <c r="G5" s="4" t="s">
        <v>39</v>
      </c>
      <c r="H5" s="4" t="s">
        <v>40</v>
      </c>
      <c r="I5" s="4" t="s">
        <v>41</v>
      </c>
      <c r="J5" s="4" t="s">
        <v>2</v>
      </c>
      <c r="K5" s="4" t="s">
        <v>42</v>
      </c>
      <c r="L5" s="4" t="s">
        <v>43</v>
      </c>
      <c r="M5" s="7"/>
      <c r="N5" s="7"/>
    </row>
    <row r="6" spans="1:14" ht="26.25" customHeight="1" x14ac:dyDescent="0.25">
      <c r="A6" s="24" t="s">
        <v>47</v>
      </c>
      <c r="B6" s="25">
        <f>SUM(B7:B10)</f>
        <v>243283.04</v>
      </c>
      <c r="C6" s="25"/>
      <c r="D6" s="25">
        <f>D7+D8+D9+D10</f>
        <v>24002.46670842297</v>
      </c>
      <c r="E6" s="25">
        <f t="shared" ref="E6:H6" si="0">E7+E8+E9+E10</f>
        <v>133858.21643188712</v>
      </c>
      <c r="F6" s="25">
        <f t="shared" si="0"/>
        <v>40706.283616936875</v>
      </c>
      <c r="G6" s="25">
        <f t="shared" si="0"/>
        <v>3868.5988302081541</v>
      </c>
      <c r="H6" s="25">
        <f t="shared" si="0"/>
        <v>40847.474412544892</v>
      </c>
      <c r="I6" s="25"/>
      <c r="J6" s="25"/>
      <c r="K6" s="25"/>
      <c r="L6" s="25"/>
      <c r="M6" s="7"/>
      <c r="N6" s="7"/>
    </row>
    <row r="7" spans="1:14" ht="39" x14ac:dyDescent="0.25">
      <c r="A7" s="1" t="s">
        <v>48</v>
      </c>
      <c r="B7" s="19">
        <v>114486.32</v>
      </c>
      <c r="C7" s="19"/>
      <c r="D7" s="19">
        <v>14414.769477955393</v>
      </c>
      <c r="E7" s="19">
        <v>61434.509404586817</v>
      </c>
      <c r="F7" s="19">
        <v>18682.234309934851</v>
      </c>
      <c r="G7" s="19">
        <v>1033.9239635300189</v>
      </c>
      <c r="H7" s="19">
        <v>18920.882843992935</v>
      </c>
      <c r="I7" s="19"/>
      <c r="J7" s="19"/>
      <c r="K7" s="19"/>
      <c r="L7" s="19"/>
      <c r="M7" s="7"/>
      <c r="N7" s="7"/>
    </row>
    <row r="8" spans="1:14" ht="26.25" x14ac:dyDescent="0.25">
      <c r="A8" s="1" t="s">
        <v>49</v>
      </c>
      <c r="B8" s="19">
        <v>82286.880000000005</v>
      </c>
      <c r="C8" s="19"/>
      <c r="D8" s="19">
        <v>4158.3126821164997</v>
      </c>
      <c r="E8" s="19">
        <v>47165.534085164079</v>
      </c>
      <c r="F8" s="19">
        <v>14343.038915298395</v>
      </c>
      <c r="G8" s="19">
        <v>1609.967314639601</v>
      </c>
      <c r="H8" s="19">
        <v>15010.027002781422</v>
      </c>
      <c r="I8" s="19"/>
      <c r="J8" s="19"/>
      <c r="K8" s="19"/>
      <c r="L8" s="19"/>
      <c r="M8" s="7"/>
      <c r="N8" s="7"/>
    </row>
    <row r="9" spans="1:14" ht="39" x14ac:dyDescent="0.25">
      <c r="A9" s="1" t="s">
        <v>50</v>
      </c>
      <c r="B9" s="19">
        <v>17888</v>
      </c>
      <c r="C9" s="19"/>
      <c r="D9" s="19">
        <v>2032.0002178589907</v>
      </c>
      <c r="E9" s="19">
        <v>9429.7770934828568</v>
      </c>
      <c r="F9" s="19">
        <v>2867.5952141281364</v>
      </c>
      <c r="G9" s="19">
        <v>788.98245312231211</v>
      </c>
      <c r="H9" s="19">
        <v>2769.6450214077036</v>
      </c>
      <c r="I9" s="19"/>
      <c r="J9" s="19"/>
      <c r="K9" s="19"/>
      <c r="L9" s="19"/>
      <c r="M9" s="7"/>
      <c r="N9" s="7"/>
    </row>
    <row r="10" spans="1:14" ht="26.25" x14ac:dyDescent="0.25">
      <c r="A10" s="1" t="s">
        <v>51</v>
      </c>
      <c r="B10" s="19">
        <v>28621.84</v>
      </c>
      <c r="C10" s="19"/>
      <c r="D10" s="19">
        <v>3397.3843304920888</v>
      </c>
      <c r="E10" s="19">
        <v>15828.39584865337</v>
      </c>
      <c r="F10" s="19">
        <v>4813.4151775754899</v>
      </c>
      <c r="G10" s="19">
        <v>435.72509891622229</v>
      </c>
      <c r="H10" s="19">
        <v>4146.9195443628296</v>
      </c>
      <c r="I10" s="19"/>
      <c r="J10" s="19"/>
      <c r="K10" s="19"/>
      <c r="L10" s="19"/>
      <c r="M10" s="7"/>
      <c r="N10" s="7"/>
    </row>
    <row r="11" spans="1:14" ht="26.25" x14ac:dyDescent="0.25">
      <c r="A11" s="24" t="s">
        <v>52</v>
      </c>
      <c r="B11" s="25">
        <f>'доходы и расх прогноз 2021'!D12-B6</f>
        <v>114485.28</v>
      </c>
      <c r="C11" s="25"/>
      <c r="D11" s="25">
        <v>15352.533291577027</v>
      </c>
      <c r="E11" s="25">
        <v>59336.783568112878</v>
      </c>
      <c r="F11" s="25">
        <v>18044.315883063126</v>
      </c>
      <c r="G11" s="25">
        <v>3286.4011697918459</v>
      </c>
      <c r="H11" s="25">
        <v>18465.246087455122</v>
      </c>
      <c r="I11" s="25"/>
      <c r="J11" s="25"/>
      <c r="K11" s="25"/>
      <c r="L11" s="25"/>
      <c r="M11" s="7"/>
      <c r="N11" s="7"/>
    </row>
    <row r="12" spans="1:14" x14ac:dyDescent="0.25">
      <c r="A12" s="24" t="s">
        <v>53</v>
      </c>
      <c r="B12" s="25">
        <f>J12+L12</f>
        <v>6722.5599999999995</v>
      </c>
      <c r="C12" s="25"/>
      <c r="D12" s="25"/>
      <c r="E12" s="25"/>
      <c r="F12" s="25"/>
      <c r="G12" s="25"/>
      <c r="H12" s="25"/>
      <c r="I12" s="25"/>
      <c r="J12" s="25">
        <f>'доходы и расх прогноз 2021'!D20</f>
        <v>3782.48</v>
      </c>
      <c r="K12" s="25"/>
      <c r="L12" s="25">
        <f>'доходы и расх прогноз 2021'!D22</f>
        <v>2940.08</v>
      </c>
      <c r="M12" s="7"/>
      <c r="N12" s="7"/>
    </row>
    <row r="13" spans="1:14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B14" s="20"/>
    </row>
    <row r="15" spans="1:14" x14ac:dyDescent="0.25">
      <c r="B15" s="20"/>
      <c r="D15" s="27"/>
      <c r="E15" s="27"/>
      <c r="F15" s="27"/>
      <c r="G15" s="27"/>
      <c r="H15" s="27"/>
      <c r="K15" s="20"/>
    </row>
  </sheetData>
  <mergeCells count="4">
    <mergeCell ref="A2:L2"/>
    <mergeCell ref="A4:A5"/>
    <mergeCell ref="B4:B5"/>
    <mergeCell ref="C4:L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1:F32"/>
  <sheetViews>
    <sheetView topLeftCell="A4" workbookViewId="0">
      <selection activeCell="J32" sqref="J32"/>
    </sheetView>
  </sheetViews>
  <sheetFormatPr defaultColWidth="9.140625" defaultRowHeight="15" x14ac:dyDescent="0.25"/>
  <cols>
    <col min="1" max="1" width="9.140625" style="2"/>
    <col min="2" max="2" width="54.5703125" style="2" bestFit="1" customWidth="1"/>
    <col min="3" max="3" width="9.140625" style="2"/>
    <col min="4" max="4" width="12.140625" style="2" customWidth="1"/>
    <col min="5" max="5" width="9.140625" style="2"/>
    <col min="6" max="6" width="0" style="2" hidden="1" customWidth="1"/>
    <col min="7" max="16384" width="9.140625" style="2"/>
  </cols>
  <sheetData>
    <row r="1" spans="1:4" ht="3" customHeight="1" x14ac:dyDescent="0.25"/>
    <row r="2" spans="1:4" ht="95.25" customHeight="1" x14ac:dyDescent="0.3">
      <c r="A2" s="39" t="s">
        <v>62</v>
      </c>
      <c r="B2" s="39"/>
      <c r="C2" s="39"/>
      <c r="D2" s="39"/>
    </row>
    <row r="4" spans="1:4" x14ac:dyDescent="0.25">
      <c r="B4" s="5" t="s">
        <v>34</v>
      </c>
    </row>
    <row r="6" spans="1:4" ht="43.9" customHeight="1" x14ac:dyDescent="0.25">
      <c r="A6" s="16" t="s">
        <v>13</v>
      </c>
      <c r="B6" s="17" t="s">
        <v>14</v>
      </c>
      <c r="C6" s="16" t="s">
        <v>15</v>
      </c>
      <c r="D6" s="17" t="s">
        <v>63</v>
      </c>
    </row>
    <row r="7" spans="1:4" x14ac:dyDescent="0.25">
      <c r="A7" s="10">
        <v>1</v>
      </c>
      <c r="B7" s="11" t="s">
        <v>16</v>
      </c>
      <c r="C7" s="11" t="s">
        <v>21</v>
      </c>
      <c r="D7" s="18">
        <v>369777.408</v>
      </c>
    </row>
    <row r="8" spans="1:4" x14ac:dyDescent="0.25">
      <c r="A8" s="10" t="s">
        <v>4</v>
      </c>
      <c r="B8" s="11" t="s">
        <v>17</v>
      </c>
      <c r="C8" s="11" t="s">
        <v>21</v>
      </c>
      <c r="D8" s="18">
        <v>117911.7056</v>
      </c>
    </row>
    <row r="9" spans="1:4" x14ac:dyDescent="0.25">
      <c r="A9" s="10" t="s">
        <v>5</v>
      </c>
      <c r="B9" s="11" t="s">
        <v>18</v>
      </c>
      <c r="C9" s="11" t="s">
        <v>21</v>
      </c>
      <c r="D9" s="18">
        <v>55778.112000000008</v>
      </c>
    </row>
    <row r="10" spans="1:4" x14ac:dyDescent="0.25">
      <c r="A10" s="10" t="s">
        <v>6</v>
      </c>
      <c r="B10" s="11" t="s">
        <v>19</v>
      </c>
      <c r="C10" s="11" t="s">
        <v>21</v>
      </c>
      <c r="D10" s="18">
        <v>26343.449600000004</v>
      </c>
    </row>
    <row r="11" spans="1:4" x14ac:dyDescent="0.25">
      <c r="A11" s="10" t="s">
        <v>7</v>
      </c>
      <c r="B11" s="11" t="s">
        <v>20</v>
      </c>
      <c r="C11" s="11" t="s">
        <v>21</v>
      </c>
      <c r="D11" s="18">
        <v>23561.574400000001</v>
      </c>
    </row>
    <row r="12" spans="1:4" ht="27" customHeight="1" x14ac:dyDescent="0.25">
      <c r="A12" s="10">
        <v>2</v>
      </c>
      <c r="B12" s="12" t="s">
        <v>35</v>
      </c>
      <c r="C12" s="11" t="s">
        <v>21</v>
      </c>
      <c r="D12" s="18">
        <v>372079.0528</v>
      </c>
    </row>
    <row r="13" spans="1:4" x14ac:dyDescent="0.25">
      <c r="A13" s="10" t="s">
        <v>8</v>
      </c>
      <c r="B13" s="11" t="s">
        <v>17</v>
      </c>
      <c r="C13" s="11" t="s">
        <v>21</v>
      </c>
      <c r="D13" s="18">
        <v>119065.77280000001</v>
      </c>
    </row>
    <row r="14" spans="1:4" x14ac:dyDescent="0.25">
      <c r="A14" s="10" t="s">
        <v>9</v>
      </c>
      <c r="B14" s="11" t="s">
        <v>18</v>
      </c>
      <c r="C14" s="11" t="s">
        <v>21</v>
      </c>
      <c r="D14" s="18">
        <v>85578.355200000005</v>
      </c>
    </row>
    <row r="15" spans="1:4" x14ac:dyDescent="0.25">
      <c r="A15" s="10" t="s">
        <v>10</v>
      </c>
      <c r="B15" s="11" t="s">
        <v>46</v>
      </c>
      <c r="C15" s="11" t="s">
        <v>21</v>
      </c>
      <c r="D15" s="18">
        <v>18603.52</v>
      </c>
    </row>
    <row r="16" spans="1:4" x14ac:dyDescent="0.25">
      <c r="A16" s="10" t="s">
        <v>11</v>
      </c>
      <c r="B16" s="11" t="s">
        <v>20</v>
      </c>
      <c r="C16" s="11" t="s">
        <v>21</v>
      </c>
      <c r="D16" s="18">
        <v>29766.713600000003</v>
      </c>
    </row>
    <row r="17" spans="1:6" x14ac:dyDescent="0.25">
      <c r="A17" s="10">
        <v>3</v>
      </c>
      <c r="B17" s="11" t="s">
        <v>22</v>
      </c>
      <c r="C17" s="11" t="s">
        <v>21</v>
      </c>
      <c r="D17" s="18">
        <v>-2301.6448</v>
      </c>
    </row>
    <row r="18" spans="1:6" x14ac:dyDescent="0.25">
      <c r="A18" s="10">
        <v>4</v>
      </c>
      <c r="B18" s="11" t="s">
        <v>23</v>
      </c>
      <c r="C18" s="11" t="s">
        <v>21</v>
      </c>
      <c r="D18" s="18">
        <v>0</v>
      </c>
    </row>
    <row r="19" spans="1:6" x14ac:dyDescent="0.25">
      <c r="A19" s="10">
        <v>5</v>
      </c>
      <c r="B19" s="11" t="s">
        <v>24</v>
      </c>
      <c r="C19" s="11" t="s">
        <v>21</v>
      </c>
      <c r="D19" s="18">
        <v>0</v>
      </c>
    </row>
    <row r="20" spans="1:6" x14ac:dyDescent="0.25">
      <c r="A20" s="10">
        <v>6</v>
      </c>
      <c r="B20" s="11" t="s">
        <v>25</v>
      </c>
      <c r="C20" s="11" t="s">
        <v>21</v>
      </c>
      <c r="D20" s="18">
        <v>3933.7791999999999</v>
      </c>
    </row>
    <row r="21" spans="1:6" x14ac:dyDescent="0.25">
      <c r="A21" s="10">
        <v>7</v>
      </c>
      <c r="B21" s="11" t="s">
        <v>26</v>
      </c>
      <c r="C21" s="11" t="s">
        <v>21</v>
      </c>
      <c r="D21" s="18">
        <v>17360.761600000002</v>
      </c>
      <c r="E21" s="21"/>
      <c r="F21" s="20">
        <f>D12+D20+D22</f>
        <v>379070.51520000002</v>
      </c>
    </row>
    <row r="22" spans="1:6" x14ac:dyDescent="0.25">
      <c r="A22" s="10">
        <v>8</v>
      </c>
      <c r="B22" s="11" t="s">
        <v>3</v>
      </c>
      <c r="C22" s="11" t="s">
        <v>21</v>
      </c>
      <c r="D22" s="18">
        <v>3057.6831999999999</v>
      </c>
    </row>
    <row r="23" spans="1:6" x14ac:dyDescent="0.25">
      <c r="A23" s="10">
        <v>9</v>
      </c>
      <c r="B23" s="11" t="s">
        <v>27</v>
      </c>
      <c r="C23" s="11" t="s">
        <v>21</v>
      </c>
      <c r="D23" s="18">
        <v>8067.6544000000013</v>
      </c>
    </row>
    <row r="24" spans="1:6" x14ac:dyDescent="0.25">
      <c r="A24" s="10">
        <v>10</v>
      </c>
      <c r="B24" s="11" t="s">
        <v>28</v>
      </c>
      <c r="C24" s="11" t="s">
        <v>21</v>
      </c>
      <c r="D24" s="18">
        <v>0</v>
      </c>
    </row>
    <row r="25" spans="1:6" x14ac:dyDescent="0.25">
      <c r="A25" s="10" t="s">
        <v>12</v>
      </c>
      <c r="B25" s="11" t="s">
        <v>29</v>
      </c>
      <c r="C25" s="11" t="s">
        <v>21</v>
      </c>
      <c r="D25" s="18">
        <v>0</v>
      </c>
    </row>
    <row r="26" spans="1:6" x14ac:dyDescent="0.25">
      <c r="A26" s="10">
        <v>11</v>
      </c>
      <c r="B26" s="11" t="s">
        <v>30</v>
      </c>
      <c r="C26" s="11" t="s">
        <v>21</v>
      </c>
      <c r="D26" s="18">
        <v>0</v>
      </c>
    </row>
    <row r="27" spans="1:6" x14ac:dyDescent="0.25">
      <c r="A27" s="10">
        <v>12</v>
      </c>
      <c r="B27" s="11" t="s">
        <v>31</v>
      </c>
      <c r="C27" s="11" t="s">
        <v>21</v>
      </c>
      <c r="D27" s="18">
        <v>1816.0064000000002</v>
      </c>
    </row>
    <row r="28" spans="1:6" x14ac:dyDescent="0.25">
      <c r="A28" s="10">
        <v>13</v>
      </c>
      <c r="B28" s="11" t="s">
        <v>32</v>
      </c>
      <c r="C28" s="11" t="s">
        <v>21</v>
      </c>
      <c r="D28" s="18">
        <v>0</v>
      </c>
    </row>
    <row r="29" spans="1:6" x14ac:dyDescent="0.25">
      <c r="A29" s="10">
        <v>14</v>
      </c>
      <c r="B29" s="11" t="s">
        <v>33</v>
      </c>
      <c r="C29" s="11" t="s">
        <v>21</v>
      </c>
      <c r="D29" s="18">
        <v>6251.648000000001</v>
      </c>
    </row>
    <row r="30" spans="1:6" x14ac:dyDescent="0.25">
      <c r="A30" s="13"/>
      <c r="B30" s="13"/>
      <c r="C30" s="14"/>
      <c r="D30" s="15"/>
    </row>
    <row r="31" spans="1:6" x14ac:dyDescent="0.25">
      <c r="D31" s="6"/>
    </row>
    <row r="32" spans="1:6" x14ac:dyDescent="0.25">
      <c r="A32" s="40"/>
      <c r="B32" s="40"/>
      <c r="C32" s="40"/>
      <c r="D32" s="40"/>
    </row>
  </sheetData>
  <mergeCells count="2">
    <mergeCell ref="A2:D2"/>
    <mergeCell ref="A32:D32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2:N19"/>
  <sheetViews>
    <sheetView workbookViewId="0">
      <selection activeCell="B10" sqref="B10"/>
    </sheetView>
  </sheetViews>
  <sheetFormatPr defaultColWidth="9.140625" defaultRowHeight="15" x14ac:dyDescent="0.25"/>
  <cols>
    <col min="1" max="1" width="23.42578125" style="2" customWidth="1"/>
    <col min="2" max="2" width="9.140625" style="2"/>
    <col min="3" max="3" width="11.5703125" style="2" customWidth="1"/>
    <col min="4" max="4" width="10.140625" style="2" customWidth="1"/>
    <col min="5" max="5" width="8.85546875" style="2" customWidth="1"/>
    <col min="6" max="6" width="9" style="2" customWidth="1"/>
    <col min="7" max="8" width="11.5703125" style="2" customWidth="1"/>
    <col min="9" max="9" width="13.140625" style="2" customWidth="1"/>
    <col min="10" max="10" width="9.140625" style="2" customWidth="1"/>
    <col min="11" max="11" width="11.85546875" style="2" customWidth="1"/>
    <col min="12" max="12" width="9.140625" style="2"/>
    <col min="13" max="13" width="11.5703125" style="2" bestFit="1" customWidth="1"/>
    <col min="14" max="16384" width="9.140625" style="2"/>
  </cols>
  <sheetData>
    <row r="2" spans="1:14" x14ac:dyDescent="0.25">
      <c r="A2" s="45" t="s">
        <v>64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4" spans="1:14" ht="15" customHeight="1" x14ac:dyDescent="0.25">
      <c r="A4" s="41" t="s">
        <v>0</v>
      </c>
      <c r="B4" s="41" t="s">
        <v>1</v>
      </c>
      <c r="C4" s="42" t="s">
        <v>36</v>
      </c>
      <c r="D4" s="43"/>
      <c r="E4" s="43"/>
      <c r="F4" s="43"/>
      <c r="G4" s="43"/>
      <c r="H4" s="43"/>
      <c r="I4" s="43"/>
      <c r="J4" s="43"/>
      <c r="K4" s="43"/>
      <c r="L4" s="44"/>
    </row>
    <row r="5" spans="1:14" ht="98.25" customHeight="1" x14ac:dyDescent="0.25">
      <c r="A5" s="41"/>
      <c r="B5" s="41"/>
      <c r="C5" s="9" t="s">
        <v>37</v>
      </c>
      <c r="D5" s="9" t="s">
        <v>44</v>
      </c>
      <c r="E5" s="9" t="s">
        <v>38</v>
      </c>
      <c r="F5" s="9" t="s">
        <v>45</v>
      </c>
      <c r="G5" s="9" t="s">
        <v>39</v>
      </c>
      <c r="H5" s="9" t="s">
        <v>40</v>
      </c>
      <c r="I5" s="9" t="s">
        <v>41</v>
      </c>
      <c r="J5" s="9" t="s">
        <v>2</v>
      </c>
      <c r="K5" s="9" t="s">
        <v>42</v>
      </c>
      <c r="L5" s="9" t="s">
        <v>43</v>
      </c>
      <c r="M5" s="8"/>
      <c r="N5" s="8"/>
    </row>
    <row r="6" spans="1:14" ht="26.25" customHeight="1" x14ac:dyDescent="0.25">
      <c r="A6" s="24" t="s">
        <v>47</v>
      </c>
      <c r="B6" s="25">
        <f>SUM(B7:B10)</f>
        <v>253014.3616</v>
      </c>
      <c r="C6" s="25"/>
      <c r="D6" s="25">
        <f>D7+D8+D9+D10</f>
        <v>24962.565376759892</v>
      </c>
      <c r="E6" s="25">
        <f t="shared" ref="E6:H6" si="0">E7+E8+E9+E10</f>
        <v>139212.5450891626</v>
      </c>
      <c r="F6" s="25">
        <f t="shared" si="0"/>
        <v>42334.534961614343</v>
      </c>
      <c r="G6" s="25">
        <f t="shared" si="0"/>
        <v>4023.3427834164804</v>
      </c>
      <c r="H6" s="25">
        <f t="shared" si="0"/>
        <v>42481.37338904669</v>
      </c>
      <c r="I6" s="25"/>
      <c r="J6" s="25"/>
      <c r="K6" s="25"/>
      <c r="L6" s="25"/>
      <c r="M6" s="8"/>
      <c r="N6" s="8"/>
    </row>
    <row r="7" spans="1:14" ht="39" x14ac:dyDescent="0.25">
      <c r="A7" s="1" t="s">
        <v>48</v>
      </c>
      <c r="B7" s="19">
        <v>119065.77280000001</v>
      </c>
      <c r="C7" s="19"/>
      <c r="D7" s="19">
        <v>14991.360257073609</v>
      </c>
      <c r="E7" s="19">
        <v>63891.889780770289</v>
      </c>
      <c r="F7" s="19">
        <v>19429.523682332245</v>
      </c>
      <c r="G7" s="19">
        <v>1075.2809220712197</v>
      </c>
      <c r="H7" s="19">
        <v>19677.718157752653</v>
      </c>
      <c r="I7" s="19"/>
      <c r="J7" s="19"/>
      <c r="K7" s="19"/>
      <c r="L7" s="19"/>
      <c r="M7" s="8"/>
      <c r="N7" s="8"/>
    </row>
    <row r="8" spans="1:14" ht="26.25" x14ac:dyDescent="0.25">
      <c r="A8" s="1" t="s">
        <v>49</v>
      </c>
      <c r="B8" s="19">
        <v>85578.355200000005</v>
      </c>
      <c r="C8" s="19"/>
      <c r="D8" s="19">
        <v>4324.6451894011598</v>
      </c>
      <c r="E8" s="19">
        <v>49052.155448570644</v>
      </c>
      <c r="F8" s="19">
        <v>14916.760471910331</v>
      </c>
      <c r="G8" s="19">
        <v>1674.3660072251851</v>
      </c>
      <c r="H8" s="19">
        <v>15610.42808289268</v>
      </c>
      <c r="I8" s="19"/>
      <c r="J8" s="19"/>
      <c r="K8" s="19"/>
      <c r="L8" s="19"/>
      <c r="M8" s="8"/>
      <c r="N8" s="8"/>
    </row>
    <row r="9" spans="1:14" ht="39" x14ac:dyDescent="0.25">
      <c r="A9" s="1" t="s">
        <v>50</v>
      </c>
      <c r="B9" s="19">
        <v>18603.52</v>
      </c>
      <c r="C9" s="19"/>
      <c r="D9" s="19">
        <v>2113.2802265733503</v>
      </c>
      <c r="E9" s="19">
        <v>9806.968177222172</v>
      </c>
      <c r="F9" s="19">
        <v>2982.2990226932625</v>
      </c>
      <c r="G9" s="19">
        <v>820.54175124720462</v>
      </c>
      <c r="H9" s="19">
        <v>2880.4308222640116</v>
      </c>
      <c r="I9" s="19"/>
      <c r="J9" s="19"/>
      <c r="K9" s="19"/>
      <c r="L9" s="19"/>
      <c r="M9" s="8"/>
      <c r="N9" s="8"/>
    </row>
    <row r="10" spans="1:14" ht="26.25" x14ac:dyDescent="0.25">
      <c r="A10" s="1" t="s">
        <v>51</v>
      </c>
      <c r="B10" s="19">
        <v>29766.713600000003</v>
      </c>
      <c r="C10" s="19"/>
      <c r="D10" s="19">
        <v>3533.2797037117725</v>
      </c>
      <c r="E10" s="19">
        <v>16461.531682599507</v>
      </c>
      <c r="F10" s="19">
        <v>5005.9517846785102</v>
      </c>
      <c r="G10" s="19">
        <v>453.15410287287119</v>
      </c>
      <c r="H10" s="19">
        <v>4312.7963261373425</v>
      </c>
      <c r="I10" s="19"/>
      <c r="J10" s="19"/>
      <c r="K10" s="19"/>
      <c r="L10" s="19"/>
      <c r="M10" s="8"/>
      <c r="N10" s="8"/>
    </row>
    <row r="11" spans="1:14" ht="26.25" x14ac:dyDescent="0.25">
      <c r="A11" s="24" t="s">
        <v>52</v>
      </c>
      <c r="B11" s="25">
        <f>'дох расх прогноз 2022'!D12-'расш расх прогноз 2022'!B6</f>
        <v>119064.6912</v>
      </c>
      <c r="C11" s="25"/>
      <c r="D11" s="25">
        <v>15966.634623240108</v>
      </c>
      <c r="E11" s="25">
        <v>61710.254910837393</v>
      </c>
      <c r="F11" s="25">
        <v>18766.088518385652</v>
      </c>
      <c r="G11" s="25">
        <v>3417.8572165835199</v>
      </c>
      <c r="H11" s="25">
        <v>19203.855930953327</v>
      </c>
      <c r="I11" s="25"/>
      <c r="J11" s="25"/>
      <c r="K11" s="25"/>
      <c r="L11" s="25"/>
      <c r="M11" s="8"/>
      <c r="N11" s="8"/>
    </row>
    <row r="12" spans="1:14" x14ac:dyDescent="0.25">
      <c r="A12" s="24" t="s">
        <v>53</v>
      </c>
      <c r="B12" s="25">
        <f>'доходы и расх прогноз 2021'!D20+'доходы и расх прогноз 2021'!D22</f>
        <v>6722.5599999999995</v>
      </c>
      <c r="C12" s="25"/>
      <c r="D12" s="25"/>
      <c r="E12" s="25"/>
      <c r="F12" s="25"/>
      <c r="G12" s="25"/>
      <c r="H12" s="25"/>
      <c r="I12" s="25"/>
      <c r="J12" s="25">
        <f>'дох расх прогноз 2022'!D20</f>
        <v>3933.7791999999999</v>
      </c>
      <c r="K12" s="25"/>
      <c r="L12" s="25">
        <f>'дох расх прогноз 2022'!D22</f>
        <v>3057.6831999999999</v>
      </c>
      <c r="M12" s="8"/>
      <c r="N12" s="8"/>
    </row>
    <row r="13" spans="1:14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x14ac:dyDescent="0.25">
      <c r="A14" s="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8"/>
      <c r="N14" s="8"/>
    </row>
    <row r="15" spans="1:14" x14ac:dyDescent="0.25">
      <c r="B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4" x14ac:dyDescent="0.25">
      <c r="K16" s="20"/>
    </row>
    <row r="19" spans="2:2" x14ac:dyDescent="0.25">
      <c r="B19" s="27"/>
    </row>
  </sheetData>
  <mergeCells count="4">
    <mergeCell ref="A2:L2"/>
    <mergeCell ref="A4:A5"/>
    <mergeCell ref="B4:B5"/>
    <mergeCell ref="C4:L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2019</vt:lpstr>
      <vt:lpstr>расходы 2019</vt:lpstr>
      <vt:lpstr>Д и Р по бюджету 2020</vt:lpstr>
      <vt:lpstr>расшиф расходов 2020</vt:lpstr>
      <vt:lpstr>доходы и расх прогноз 2021</vt:lpstr>
      <vt:lpstr>расш расходов прогноз 2021</vt:lpstr>
      <vt:lpstr>дох расх прогноз 2022</vt:lpstr>
      <vt:lpstr>расш расх прогноз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Кондратьев Игорь</dc:creator>
  <cp:lastModifiedBy>Гартман С.С.</cp:lastModifiedBy>
  <cp:lastPrinted>2018-04-05T06:57:34Z</cp:lastPrinted>
  <dcterms:created xsi:type="dcterms:W3CDTF">2014-04-15T07:47:11Z</dcterms:created>
  <dcterms:modified xsi:type="dcterms:W3CDTF">2020-04-27T06:29:18Z</dcterms:modified>
</cp:coreProperties>
</file>