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2260" windowHeight="12645"/>
  </bookViews>
  <sheets>
    <sheet name="Лист1" sheetId="1" r:id="rId1"/>
  </sheets>
  <externalReferences>
    <externalReference r:id="rId2"/>
  </externalReferenc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0" i="1" l="1"/>
  <c r="J90" i="1"/>
  <c r="K90" i="1"/>
  <c r="H90" i="1"/>
  <c r="I87" i="1"/>
  <c r="J87" i="1"/>
  <c r="K87" i="1"/>
  <c r="H87" i="1"/>
  <c r="I82" i="1"/>
  <c r="J82" i="1"/>
  <c r="K82" i="1"/>
  <c r="H82" i="1"/>
  <c r="I66" i="1"/>
  <c r="J66" i="1"/>
  <c r="K66" i="1"/>
  <c r="K71" i="1" s="1"/>
  <c r="H66" i="1"/>
  <c r="I72" i="1"/>
  <c r="I71" i="1"/>
  <c r="I80" i="1" s="1"/>
  <c r="J71" i="1"/>
  <c r="J72" i="1" s="1"/>
  <c r="H71" i="1"/>
  <c r="K70" i="1"/>
  <c r="J70" i="1"/>
  <c r="I70" i="1"/>
  <c r="H70" i="1"/>
  <c r="I59" i="1"/>
  <c r="J59" i="1"/>
  <c r="K59" i="1"/>
  <c r="H59" i="1"/>
  <c r="H65" i="1" s="1"/>
  <c r="K64" i="1"/>
  <c r="J64" i="1"/>
  <c r="I64" i="1"/>
  <c r="H64" i="1"/>
  <c r="K62" i="1"/>
  <c r="J62" i="1"/>
  <c r="I62" i="1"/>
  <c r="H62" i="1"/>
  <c r="I65" i="1"/>
  <c r="J41" i="1"/>
  <c r="K41" i="1"/>
  <c r="I41" i="1"/>
  <c r="H41" i="1"/>
  <c r="I40" i="1"/>
  <c r="J40" i="1"/>
  <c r="K40" i="1"/>
  <c r="H40" i="1"/>
  <c r="J39" i="1"/>
  <c r="K39" i="1"/>
  <c r="I39" i="1"/>
  <c r="H39" i="1"/>
  <c r="J38" i="1"/>
  <c r="K38" i="1"/>
  <c r="I38" i="1"/>
  <c r="I37" i="1"/>
  <c r="K37" i="1" s="1"/>
  <c r="J37" i="1"/>
  <c r="H37" i="1"/>
  <c r="J16" i="1"/>
  <c r="K16" i="1"/>
  <c r="I16" i="1"/>
  <c r="K72" i="1" l="1"/>
  <c r="K80" i="1"/>
  <c r="J80" i="1"/>
  <c r="H72" i="1"/>
  <c r="H80" i="1" s="1"/>
  <c r="F70" i="1"/>
  <c r="F66" i="1" s="1"/>
  <c r="F64" i="1"/>
  <c r="F62" i="1"/>
  <c r="E59" i="1"/>
  <c r="D59" i="1"/>
  <c r="F56" i="1"/>
  <c r="E56" i="1"/>
  <c r="E65" i="1" s="1"/>
  <c r="E71" i="1" s="1"/>
  <c r="E80" i="1" s="1"/>
  <c r="D56" i="1"/>
  <c r="G43" i="1"/>
  <c r="F43" i="1"/>
  <c r="F41" i="1"/>
  <c r="F40" i="1"/>
  <c r="G40" i="1" s="1"/>
  <c r="F16" i="1"/>
  <c r="F13" i="1" s="1"/>
  <c r="E13" i="1"/>
  <c r="D13" i="1"/>
  <c r="J65" i="1" l="1"/>
  <c r="K65" i="1"/>
  <c r="F82" i="1"/>
  <c r="G41" i="1"/>
  <c r="G37" i="1"/>
  <c r="F59" i="1"/>
  <c r="G59" i="1" s="1"/>
  <c r="G65" i="1"/>
  <c r="G71" i="1" s="1"/>
  <c r="G80" i="1" s="1"/>
  <c r="G87" i="1" s="1"/>
  <c r="D65" i="1"/>
  <c r="D71" i="1" s="1"/>
  <c r="D80" i="1" s="1"/>
  <c r="D87" i="1" s="1"/>
  <c r="G66" i="1"/>
  <c r="E90" i="1"/>
  <c r="E87" i="1"/>
  <c r="D90" i="1"/>
  <c r="F65" i="1" l="1"/>
  <c r="F71" i="1" s="1"/>
  <c r="F72" i="1" s="1"/>
  <c r="F80" i="1" s="1"/>
  <c r="F90" i="1" l="1"/>
  <c r="F87" i="1"/>
</calcChain>
</file>

<file path=xl/sharedStrings.xml><?xml version="1.0" encoding="utf-8"?>
<sst xmlns="http://schemas.openxmlformats.org/spreadsheetml/2006/main" count="129" uniqueCount="102">
  <si>
    <t>Наименование предприятия: АО "Аэропорт Абакан"</t>
  </si>
  <si>
    <t>Факт 2017</t>
  </si>
  <si>
    <t>План на 2018</t>
  </si>
  <si>
    <t>План на 2019 год</t>
  </si>
  <si>
    <t>Статьи затрат</t>
  </si>
  <si>
    <t>Всего</t>
  </si>
  <si>
    <t>На  1 Гкал</t>
  </si>
  <si>
    <t>тыс.руб.</t>
  </si>
  <si>
    <t>(руб.)</t>
  </si>
  <si>
    <t>Ваыработка тепловой энергии (Гкал)</t>
  </si>
  <si>
    <t>Собственные нужды источника тепла (Гкал)</t>
  </si>
  <si>
    <t>Потери тепловой энергии (Гкал)</t>
  </si>
  <si>
    <t>Полезный отпуск (Гкал) в т.ч.:</t>
  </si>
  <si>
    <t>Бюджетные потребители</t>
  </si>
  <si>
    <t>Население</t>
  </si>
  <si>
    <t>Прочие потребители</t>
  </si>
  <si>
    <t>5726,02</t>
  </si>
  <si>
    <t>5615,27</t>
  </si>
  <si>
    <t>Потребление тепловой энергии собственными объектами предприятия</t>
  </si>
  <si>
    <t>Топливо</t>
  </si>
  <si>
    <t>1.1</t>
  </si>
  <si>
    <t>Уголь</t>
  </si>
  <si>
    <t>нормативный расход условного топлива (кг.у.т./Гкал)</t>
  </si>
  <si>
    <t>марка угля</t>
  </si>
  <si>
    <t>переводной коэффициент (о.е.)</t>
  </si>
  <si>
    <t>количество угля (т.н.т.)</t>
  </si>
  <si>
    <t>стоимость угля (руб./тн.) в т.ч.:</t>
  </si>
  <si>
    <t>стоимость перевозки (руб./тн.)</t>
  </si>
  <si>
    <t>1.2</t>
  </si>
  <si>
    <t>Электроэнергия</t>
  </si>
  <si>
    <t>объем (тыс.кВт.ч)</t>
  </si>
  <si>
    <t>тариф (руб/кВт.ч)</t>
  </si>
  <si>
    <t>уровень напряжения (НН, СН2, СН1, ВН)</t>
  </si>
  <si>
    <t>1.3</t>
  </si>
  <si>
    <t>Мазут</t>
  </si>
  <si>
    <t>количество (т.н.т.)</t>
  </si>
  <si>
    <t>стоимость (руб./тн.)</t>
  </si>
  <si>
    <t>Вода технологич.</t>
  </si>
  <si>
    <r>
      <t>количество воды (м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</si>
  <si>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r>
      <t>стоимость воды (руб./м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</si>
  <si>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t>Фонд оплаты труда</t>
  </si>
  <si>
    <t>численность (чел.)</t>
  </si>
  <si>
    <t>2,5</t>
  </si>
  <si>
    <t>1,4</t>
  </si>
  <si>
    <t>средняя з/плата (руб.)</t>
  </si>
  <si>
    <t>27610,11</t>
  </si>
  <si>
    <t>29101,19</t>
  </si>
  <si>
    <t>Отчисления на соц.нужды</t>
  </si>
  <si>
    <t>Амортизация</t>
  </si>
  <si>
    <t>Аренда</t>
  </si>
  <si>
    <t>Электрическая энергия</t>
  </si>
  <si>
    <t>энергия НН (0,4 кВ и ниже)</t>
  </si>
  <si>
    <t>объём (тыс.кВтч)</t>
  </si>
  <si>
    <t>энергия СН 2 (1-20 кВ)</t>
  </si>
  <si>
    <t>энергия СН 1 (35 кВ)</t>
  </si>
  <si>
    <t>энергия ВН (110 кВ и выше)</t>
  </si>
  <si>
    <t>Ремонтный фонд в т.ч.</t>
  </si>
  <si>
    <t>Материалы</t>
  </si>
  <si>
    <t>176,26</t>
  </si>
  <si>
    <t>0</t>
  </si>
  <si>
    <t>Услуги</t>
  </si>
  <si>
    <t>Цеховые расходы в т.ч.</t>
  </si>
  <si>
    <t>автотранспортные услуги</t>
  </si>
  <si>
    <t>охрана объектов</t>
  </si>
  <si>
    <t>охрана труда (спец.одежда, спец.питание, медосмотр)</t>
  </si>
  <si>
    <t>20,90</t>
  </si>
  <si>
    <t>20</t>
  </si>
  <si>
    <t>экологические платежи</t>
  </si>
  <si>
    <t>прочие расходы (обслуживание приборов учета, поверка приборов)</t>
  </si>
  <si>
    <t>13,20</t>
  </si>
  <si>
    <t>13,73</t>
  </si>
  <si>
    <t>Цеховая себестоимость</t>
  </si>
  <si>
    <t>Общехозяйственные расходы</t>
  </si>
  <si>
    <t>фонд оплаты труда АУП</t>
  </si>
  <si>
    <t>численность</t>
  </si>
  <si>
    <t>средняя з/плата</t>
  </si>
  <si>
    <t>прочие расходы</t>
  </si>
  <si>
    <t>Полная себестоимость</t>
  </si>
  <si>
    <t>Валовая прибыль</t>
  </si>
  <si>
    <t>Прибыль на развитие производства</t>
  </si>
  <si>
    <t>Прибыль на социальное развитие</t>
  </si>
  <si>
    <t>Прибыль на прочие цели</t>
  </si>
  <si>
    <t>Налоги, сборы, платежи - всего, в том числе</t>
  </si>
  <si>
    <t xml:space="preserve">налог на прибыль </t>
  </si>
  <si>
    <t>налог на имущество</t>
  </si>
  <si>
    <t>другие налоги</t>
  </si>
  <si>
    <t>Всего затрат</t>
  </si>
  <si>
    <t>Покупная т/э</t>
  </si>
  <si>
    <t>объем (Гкал)</t>
  </si>
  <si>
    <t>тариф (руб/Гкал)</t>
  </si>
  <si>
    <t xml:space="preserve">в т.ч. ставка за потери </t>
  </si>
  <si>
    <t>НВВ</t>
  </si>
  <si>
    <t>Доходы организации (тыс.руб.)</t>
  </si>
  <si>
    <t>Финансовый результат</t>
  </si>
  <si>
    <t>Тариф (руб./Гкал)</t>
  </si>
  <si>
    <t>Тариф для населения  (руб./Гкал)</t>
  </si>
  <si>
    <t>План 2020</t>
  </si>
  <si>
    <t>План 2021</t>
  </si>
  <si>
    <t>План 2022</t>
  </si>
  <si>
    <t>План 2023</t>
  </si>
  <si>
    <t>5759</t>
  </si>
  <si>
    <t>Предложение АО "Аэропорт Абакан" на 2019-2023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</si>
</sst>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 Cyr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0" fillId="0" borderId="0"/>
    <xf numFmtId="0" fontId="2" fillId="0" borderId="0"/>
  </cellStyleXfs>
  <cellXfs count="61">
    <xf numFmtId="0" fontId="0" fillId="0" borderId="0" xfId="0"/>
    <xf numFmtId="49" fontId="0" fillId="0" borderId="0" xfId="0" applyNumberFormat="1" applyAlignment="1">
      <alignment vertical="top"/>
    </xf>
    <xf numFmtId="49" fontId="0" fillId="0" borderId="0" xfId="0" applyNumberFormat="1" applyFont="1" applyAlignment="1">
      <alignment horizontal="center" vertical="top"/>
    </xf>
    <xf numFmtId="0" fontId="3" fillId="0" borderId="0" xfId="1" applyFont="1" applyAlignment="1">
      <alignment horizontal="center"/>
    </xf>
    <xf numFmtId="0" fontId="4" fillId="0" borderId="0" xfId="1" applyFont="1"/>
    <xf numFmtId="0" fontId="3" fillId="0" borderId="1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left" wrapText="1" indent="1"/>
    </xf>
    <xf numFmtId="0" fontId="3" fillId="0" borderId="1" xfId="1" applyFont="1" applyBorder="1" applyAlignment="1">
      <alignment horizontal="center" wrapText="1"/>
    </xf>
    <xf numFmtId="4" fontId="4" fillId="0" borderId="1" xfId="1" applyNumberFormat="1" applyFont="1" applyFill="1" applyBorder="1" applyAlignment="1" applyProtection="1">
      <alignment horizontal="center"/>
    </xf>
    <xf numFmtId="4" fontId="4" fillId="0" borderId="1" xfId="1" applyNumberFormat="1" applyFont="1" applyBorder="1" applyAlignment="1">
      <alignment horizontal="center" vertical="center" wrapText="1"/>
    </xf>
    <xf numFmtId="4" fontId="3" fillId="0" borderId="1" xfId="1" applyNumberFormat="1" applyFont="1" applyFill="1" applyBorder="1" applyAlignment="1" applyProtection="1">
      <alignment horizontal="center"/>
    </xf>
    <xf numFmtId="49" fontId="7" fillId="0" borderId="1" xfId="0" applyNumberFormat="1" applyFont="1" applyFill="1" applyBorder="1" applyAlignment="1">
      <alignment horizontal="left" wrapText="1" indent="2"/>
    </xf>
    <xf numFmtId="49" fontId="4" fillId="0" borderId="1" xfId="0" applyNumberFormat="1" applyFont="1" applyFill="1" applyBorder="1" applyAlignment="1">
      <alignment horizont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 applyProtection="1">
      <alignment horizontal="center"/>
    </xf>
    <xf numFmtId="0" fontId="3" fillId="0" borderId="1" xfId="1" applyFont="1" applyFill="1" applyBorder="1" applyAlignment="1">
      <alignment horizontal="left"/>
    </xf>
    <xf numFmtId="0" fontId="3" fillId="0" borderId="1" xfId="1" applyFont="1" applyFill="1" applyBorder="1" applyAlignment="1">
      <alignment wrapText="1"/>
    </xf>
    <xf numFmtId="0" fontId="3" fillId="0" borderId="1" xfId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left" wrapText="1" indent="3"/>
    </xf>
    <xf numFmtId="49" fontId="3" fillId="0" borderId="1" xfId="0" applyNumberFormat="1" applyFont="1" applyFill="1" applyBorder="1" applyAlignment="1">
      <alignment horizontal="center" wrapText="1"/>
    </xf>
    <xf numFmtId="4" fontId="4" fillId="0" borderId="1" xfId="1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wrapText="1"/>
    </xf>
    <xf numFmtId="0" fontId="3" fillId="0" borderId="1" xfId="1" applyFont="1" applyFill="1" applyBorder="1" applyAlignment="1">
      <alignment horizontal="left" wrapText="1"/>
    </xf>
    <xf numFmtId="0" fontId="4" fillId="0" borderId="1" xfId="1" applyFont="1" applyFill="1" applyBorder="1" applyAlignment="1">
      <alignment horizontal="left"/>
    </xf>
    <xf numFmtId="0" fontId="7" fillId="0" borderId="1" xfId="1" applyFont="1" applyFill="1" applyBorder="1" applyAlignment="1">
      <alignment horizontal="left"/>
    </xf>
    <xf numFmtId="4" fontId="3" fillId="0" borderId="1" xfId="1" applyNumberFormat="1" applyFont="1" applyFill="1" applyBorder="1" applyAlignment="1">
      <alignment horizontal="center"/>
    </xf>
    <xf numFmtId="4" fontId="3" fillId="2" borderId="1" xfId="1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left" wrapText="1" indent="1"/>
    </xf>
    <xf numFmtId="0" fontId="3" fillId="2" borderId="1" xfId="1" applyFont="1" applyFill="1" applyBorder="1" applyAlignment="1">
      <alignment horizontal="left"/>
    </xf>
    <xf numFmtId="0" fontId="3" fillId="2" borderId="1" xfId="1" applyFont="1" applyFill="1" applyBorder="1" applyAlignment="1">
      <alignment wrapText="1"/>
    </xf>
    <xf numFmtId="4" fontId="3" fillId="2" borderId="1" xfId="1" applyNumberFormat="1" applyFont="1" applyFill="1" applyBorder="1" applyAlignment="1" applyProtection="1">
      <alignment horizontal="center"/>
    </xf>
    <xf numFmtId="0" fontId="3" fillId="0" borderId="1" xfId="1" applyFont="1" applyBorder="1" applyAlignment="1">
      <alignment horizontal="left"/>
    </xf>
    <xf numFmtId="49" fontId="7" fillId="0" borderId="1" xfId="0" applyNumberFormat="1" applyFont="1" applyFill="1" applyBorder="1" applyAlignment="1">
      <alignment horizontal="left" wrapText="1" indent="3"/>
    </xf>
    <xf numFmtId="0" fontId="3" fillId="0" borderId="1" xfId="1" applyFont="1" applyFill="1" applyBorder="1" applyAlignment="1">
      <alignment horizontal="left" wrapText="1" indent="1"/>
    </xf>
    <xf numFmtId="0" fontId="3" fillId="0" borderId="1" xfId="1" applyFont="1" applyBorder="1" applyAlignment="1">
      <alignment wrapText="1"/>
    </xf>
    <xf numFmtId="4" fontId="4" fillId="0" borderId="1" xfId="1" applyNumberFormat="1" applyFont="1" applyBorder="1" applyAlignment="1">
      <alignment horizontal="center"/>
    </xf>
    <xf numFmtId="0" fontId="4" fillId="0" borderId="1" xfId="1" applyFont="1" applyBorder="1" applyAlignment="1">
      <alignment horizontal="left"/>
    </xf>
    <xf numFmtId="4" fontId="4" fillId="2" borderId="1" xfId="1" applyNumberFormat="1" applyFont="1" applyFill="1" applyBorder="1" applyAlignment="1">
      <alignment horizontal="center"/>
    </xf>
    <xf numFmtId="49" fontId="11" fillId="0" borderId="1" xfId="0" applyNumberFormat="1" applyFont="1" applyBorder="1" applyAlignment="1">
      <alignment vertical="top"/>
    </xf>
    <xf numFmtId="4" fontId="4" fillId="0" borderId="1" xfId="0" applyNumberFormat="1" applyFont="1" applyBorder="1" applyAlignment="1">
      <alignment horizontal="center" vertical="top"/>
    </xf>
    <xf numFmtId="49" fontId="11" fillId="0" borderId="0" xfId="0" applyNumberFormat="1" applyFont="1" applyAlignment="1">
      <alignment vertical="top"/>
    </xf>
    <xf numFmtId="49" fontId="11" fillId="0" borderId="0" xfId="0" applyNumberFormat="1" applyFont="1" applyAlignment="1">
      <alignment horizontal="center" vertical="top"/>
    </xf>
    <xf numFmtId="0" fontId="6" fillId="0" borderId="2" xfId="0" applyFont="1" applyBorder="1"/>
    <xf numFmtId="49" fontId="6" fillId="0" borderId="1" xfId="0" applyNumberFormat="1" applyFont="1" applyBorder="1" applyAlignment="1">
      <alignment horizontal="center" vertical="top"/>
    </xf>
    <xf numFmtId="2" fontId="6" fillId="0" borderId="1" xfId="0" applyNumberFormat="1" applyFont="1" applyBorder="1" applyAlignment="1">
      <alignment horizontal="center" vertical="top"/>
    </xf>
    <xf numFmtId="2" fontId="4" fillId="3" borderId="1" xfId="3" applyNumberFormat="1" applyFont="1" applyFill="1" applyBorder="1" applyAlignment="1" applyProtection="1">
      <alignment horizontal="center" vertical="center" wrapText="1"/>
    </xf>
    <xf numFmtId="2" fontId="5" fillId="0" borderId="1" xfId="0" applyNumberFormat="1" applyFont="1" applyBorder="1" applyAlignment="1">
      <alignment horizontal="center" vertical="top"/>
    </xf>
    <xf numFmtId="2" fontId="3" fillId="3" borderId="1" xfId="2" applyNumberFormat="1" applyFont="1" applyFill="1" applyBorder="1" applyAlignment="1" applyProtection="1">
      <alignment horizontal="center" vertical="center" wrapText="1"/>
    </xf>
    <xf numFmtId="2" fontId="3" fillId="3" borderId="1" xfId="3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</cellXfs>
  <cellStyles count="4">
    <cellStyle name="Обычный" xfId="0" builtinId="0"/>
    <cellStyle name="Обычный_Лист2" xfId="1"/>
    <cellStyle name="Обычный_тарифы на 2002г с 1-01" xfId="3"/>
    <cellStyle name="Обычный_Тепло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7;&#1077;&#1088;&#1077;&#1073;&#1088;&#1077;&#1085;&#1085;&#1080;&#1082;&#1086;&#1074;&#1072;/Desktop/&#1057;&#1077;&#1088;&#1077;&#1073;&#1088;&#1077;&#1085;&#1085;&#1080;&#1082;&#1086;&#1074;&#1072;%20&#1047;.&#1048;/&#1043;&#1050;&#1058;&#1080;&#1069;%20&#1056;&#1061;/&#1058;&#1040;&#1056;&#1048;&#1060;%20&#1055;&#1054;%20&#1055;&#1045;&#1056;&#1045;&#1044;&#1040;&#1063;&#1045;%20&#1058;&#1045;&#1055;&#1051;&#1040;/2019%20&#1101;&#1082;&#1086;&#1085;&#1086;&#1084;&#1080;&#1095;&#1077;&#1089;&#1082;&#1080;%20&#1086;&#1073;&#1086;&#1089;&#1085;&#1086;&#1074;&#1072;&#1085;&#1085;&#1099;&#1077;/&#1056;&#1072;&#1073;&#1086;&#1095;&#1080;&#1077;%20&#1090;&#1072;&#1073;&#1083;&#1080;&#1094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затрат "/>
      <sheetName val="амортизация "/>
      <sheetName val="цехов. расходы "/>
      <sheetName val="ОТ и ТБ"/>
      <sheetName val="Объемы"/>
      <sheetName val="общехозяйств"/>
    </sheetNames>
    <sheetDataSet>
      <sheetData sheetId="0"/>
      <sheetData sheetId="1">
        <row r="15">
          <cell r="Q15">
            <v>11667.719999999996</v>
          </cell>
        </row>
      </sheetData>
      <sheetData sheetId="2">
        <row r="15">
          <cell r="C15">
            <v>93.783233890666679</v>
          </cell>
        </row>
        <row r="16">
          <cell r="C16">
            <v>9.8106000000000009</v>
          </cell>
        </row>
        <row r="17">
          <cell r="C17">
            <v>12.012</v>
          </cell>
        </row>
        <row r="18">
          <cell r="C18">
            <v>1.6182400000000001</v>
          </cell>
        </row>
      </sheetData>
      <sheetData sheetId="3"/>
      <sheetData sheetId="4">
        <row r="14">
          <cell r="F14">
            <v>5759.3062499999996</v>
          </cell>
        </row>
      </sheetData>
      <sheetData sheetId="5">
        <row r="58">
          <cell r="E58">
            <v>92054.369183328177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92"/>
  <sheetViews>
    <sheetView tabSelected="1" workbookViewId="0">
      <selection activeCell="G18" sqref="G18"/>
    </sheetView>
  </sheetViews>
  <sheetFormatPr defaultRowHeight="15" x14ac:dyDescent="0.25"/>
  <cols>
    <col min="1" max="1" width="7.5703125" style="1" customWidth="1"/>
    <col min="2" max="2" width="3.5703125" style="1" customWidth="1"/>
    <col min="3" max="3" width="33.85546875" style="1" customWidth="1"/>
    <col min="4" max="5" width="14.7109375" style="2" customWidth="1"/>
    <col min="6" max="6" width="11.7109375" style="1" customWidth="1"/>
    <col min="7" max="7" width="10.5703125" style="1" customWidth="1"/>
    <col min="8" max="8" width="10.7109375" style="1" customWidth="1"/>
    <col min="9" max="9" width="10" style="1" customWidth="1"/>
    <col min="10" max="10" width="10.140625" style="1" customWidth="1"/>
    <col min="11" max="11" width="10.5703125" style="1" customWidth="1"/>
    <col min="12" max="256" width="9.140625" style="1"/>
    <col min="257" max="257" width="7.5703125" style="1" customWidth="1"/>
    <col min="258" max="258" width="3.5703125" style="1" customWidth="1"/>
    <col min="259" max="259" width="33.85546875" style="1" customWidth="1"/>
    <col min="260" max="261" width="14.7109375" style="1" customWidth="1"/>
    <col min="262" max="262" width="11.7109375" style="1" customWidth="1"/>
    <col min="263" max="263" width="10.5703125" style="1" customWidth="1"/>
    <col min="264" max="512" width="9.140625" style="1"/>
    <col min="513" max="513" width="7.5703125" style="1" customWidth="1"/>
    <col min="514" max="514" width="3.5703125" style="1" customWidth="1"/>
    <col min="515" max="515" width="33.85546875" style="1" customWidth="1"/>
    <col min="516" max="517" width="14.7109375" style="1" customWidth="1"/>
    <col min="518" max="518" width="11.7109375" style="1" customWidth="1"/>
    <col min="519" max="519" width="10.5703125" style="1" customWidth="1"/>
    <col min="520" max="768" width="9.140625" style="1"/>
    <col min="769" max="769" width="7.5703125" style="1" customWidth="1"/>
    <col min="770" max="770" width="3.5703125" style="1" customWidth="1"/>
    <col min="771" max="771" width="33.85546875" style="1" customWidth="1"/>
    <col min="772" max="773" width="14.7109375" style="1" customWidth="1"/>
    <col min="774" max="774" width="11.7109375" style="1" customWidth="1"/>
    <col min="775" max="775" width="10.5703125" style="1" customWidth="1"/>
    <col min="776" max="1024" width="9.140625" style="1"/>
    <col min="1025" max="1025" width="7.5703125" style="1" customWidth="1"/>
    <col min="1026" max="1026" width="3.5703125" style="1" customWidth="1"/>
    <col min="1027" max="1027" width="33.85546875" style="1" customWidth="1"/>
    <col min="1028" max="1029" width="14.7109375" style="1" customWidth="1"/>
    <col min="1030" max="1030" width="11.7109375" style="1" customWidth="1"/>
    <col min="1031" max="1031" width="10.5703125" style="1" customWidth="1"/>
    <col min="1032" max="1280" width="9.140625" style="1"/>
    <col min="1281" max="1281" width="7.5703125" style="1" customWidth="1"/>
    <col min="1282" max="1282" width="3.5703125" style="1" customWidth="1"/>
    <col min="1283" max="1283" width="33.85546875" style="1" customWidth="1"/>
    <col min="1284" max="1285" width="14.7109375" style="1" customWidth="1"/>
    <col min="1286" max="1286" width="11.7109375" style="1" customWidth="1"/>
    <col min="1287" max="1287" width="10.5703125" style="1" customWidth="1"/>
    <col min="1288" max="1536" width="9.140625" style="1"/>
    <col min="1537" max="1537" width="7.5703125" style="1" customWidth="1"/>
    <col min="1538" max="1538" width="3.5703125" style="1" customWidth="1"/>
    <col min="1539" max="1539" width="33.85546875" style="1" customWidth="1"/>
    <col min="1540" max="1541" width="14.7109375" style="1" customWidth="1"/>
    <col min="1542" max="1542" width="11.7109375" style="1" customWidth="1"/>
    <col min="1543" max="1543" width="10.5703125" style="1" customWidth="1"/>
    <col min="1544" max="1792" width="9.140625" style="1"/>
    <col min="1793" max="1793" width="7.5703125" style="1" customWidth="1"/>
    <col min="1794" max="1794" width="3.5703125" style="1" customWidth="1"/>
    <col min="1795" max="1795" width="33.85546875" style="1" customWidth="1"/>
    <col min="1796" max="1797" width="14.7109375" style="1" customWidth="1"/>
    <col min="1798" max="1798" width="11.7109375" style="1" customWidth="1"/>
    <col min="1799" max="1799" width="10.5703125" style="1" customWidth="1"/>
    <col min="1800" max="2048" width="9.140625" style="1"/>
    <col min="2049" max="2049" width="7.5703125" style="1" customWidth="1"/>
    <col min="2050" max="2050" width="3.5703125" style="1" customWidth="1"/>
    <col min="2051" max="2051" width="33.85546875" style="1" customWidth="1"/>
    <col min="2052" max="2053" width="14.7109375" style="1" customWidth="1"/>
    <col min="2054" max="2054" width="11.7109375" style="1" customWidth="1"/>
    <col min="2055" max="2055" width="10.5703125" style="1" customWidth="1"/>
    <col min="2056" max="2304" width="9.140625" style="1"/>
    <col min="2305" max="2305" width="7.5703125" style="1" customWidth="1"/>
    <col min="2306" max="2306" width="3.5703125" style="1" customWidth="1"/>
    <col min="2307" max="2307" width="33.85546875" style="1" customWidth="1"/>
    <col min="2308" max="2309" width="14.7109375" style="1" customWidth="1"/>
    <col min="2310" max="2310" width="11.7109375" style="1" customWidth="1"/>
    <col min="2311" max="2311" width="10.5703125" style="1" customWidth="1"/>
    <col min="2312" max="2560" width="9.140625" style="1"/>
    <col min="2561" max="2561" width="7.5703125" style="1" customWidth="1"/>
    <col min="2562" max="2562" width="3.5703125" style="1" customWidth="1"/>
    <col min="2563" max="2563" width="33.85546875" style="1" customWidth="1"/>
    <col min="2564" max="2565" width="14.7109375" style="1" customWidth="1"/>
    <col min="2566" max="2566" width="11.7109375" style="1" customWidth="1"/>
    <col min="2567" max="2567" width="10.5703125" style="1" customWidth="1"/>
    <col min="2568" max="2816" width="9.140625" style="1"/>
    <col min="2817" max="2817" width="7.5703125" style="1" customWidth="1"/>
    <col min="2818" max="2818" width="3.5703125" style="1" customWidth="1"/>
    <col min="2819" max="2819" width="33.85546875" style="1" customWidth="1"/>
    <col min="2820" max="2821" width="14.7109375" style="1" customWidth="1"/>
    <col min="2822" max="2822" width="11.7109375" style="1" customWidth="1"/>
    <col min="2823" max="2823" width="10.5703125" style="1" customWidth="1"/>
    <col min="2824" max="3072" width="9.140625" style="1"/>
    <col min="3073" max="3073" width="7.5703125" style="1" customWidth="1"/>
    <col min="3074" max="3074" width="3.5703125" style="1" customWidth="1"/>
    <col min="3075" max="3075" width="33.85546875" style="1" customWidth="1"/>
    <col min="3076" max="3077" width="14.7109375" style="1" customWidth="1"/>
    <col min="3078" max="3078" width="11.7109375" style="1" customWidth="1"/>
    <col min="3079" max="3079" width="10.5703125" style="1" customWidth="1"/>
    <col min="3080" max="3328" width="9.140625" style="1"/>
    <col min="3329" max="3329" width="7.5703125" style="1" customWidth="1"/>
    <col min="3330" max="3330" width="3.5703125" style="1" customWidth="1"/>
    <col min="3331" max="3331" width="33.85546875" style="1" customWidth="1"/>
    <col min="3332" max="3333" width="14.7109375" style="1" customWidth="1"/>
    <col min="3334" max="3334" width="11.7109375" style="1" customWidth="1"/>
    <col min="3335" max="3335" width="10.5703125" style="1" customWidth="1"/>
    <col min="3336" max="3584" width="9.140625" style="1"/>
    <col min="3585" max="3585" width="7.5703125" style="1" customWidth="1"/>
    <col min="3586" max="3586" width="3.5703125" style="1" customWidth="1"/>
    <col min="3587" max="3587" width="33.85546875" style="1" customWidth="1"/>
    <col min="3588" max="3589" width="14.7109375" style="1" customWidth="1"/>
    <col min="3590" max="3590" width="11.7109375" style="1" customWidth="1"/>
    <col min="3591" max="3591" width="10.5703125" style="1" customWidth="1"/>
    <col min="3592" max="3840" width="9.140625" style="1"/>
    <col min="3841" max="3841" width="7.5703125" style="1" customWidth="1"/>
    <col min="3842" max="3842" width="3.5703125" style="1" customWidth="1"/>
    <col min="3843" max="3843" width="33.85546875" style="1" customWidth="1"/>
    <col min="3844" max="3845" width="14.7109375" style="1" customWidth="1"/>
    <col min="3846" max="3846" width="11.7109375" style="1" customWidth="1"/>
    <col min="3847" max="3847" width="10.5703125" style="1" customWidth="1"/>
    <col min="3848" max="4096" width="9.140625" style="1"/>
    <col min="4097" max="4097" width="7.5703125" style="1" customWidth="1"/>
    <col min="4098" max="4098" width="3.5703125" style="1" customWidth="1"/>
    <col min="4099" max="4099" width="33.85546875" style="1" customWidth="1"/>
    <col min="4100" max="4101" width="14.7109375" style="1" customWidth="1"/>
    <col min="4102" max="4102" width="11.7109375" style="1" customWidth="1"/>
    <col min="4103" max="4103" width="10.5703125" style="1" customWidth="1"/>
    <col min="4104" max="4352" width="9.140625" style="1"/>
    <col min="4353" max="4353" width="7.5703125" style="1" customWidth="1"/>
    <col min="4354" max="4354" width="3.5703125" style="1" customWidth="1"/>
    <col min="4355" max="4355" width="33.85546875" style="1" customWidth="1"/>
    <col min="4356" max="4357" width="14.7109375" style="1" customWidth="1"/>
    <col min="4358" max="4358" width="11.7109375" style="1" customWidth="1"/>
    <col min="4359" max="4359" width="10.5703125" style="1" customWidth="1"/>
    <col min="4360" max="4608" width="9.140625" style="1"/>
    <col min="4609" max="4609" width="7.5703125" style="1" customWidth="1"/>
    <col min="4610" max="4610" width="3.5703125" style="1" customWidth="1"/>
    <col min="4611" max="4611" width="33.85546875" style="1" customWidth="1"/>
    <col min="4612" max="4613" width="14.7109375" style="1" customWidth="1"/>
    <col min="4614" max="4614" width="11.7109375" style="1" customWidth="1"/>
    <col min="4615" max="4615" width="10.5703125" style="1" customWidth="1"/>
    <col min="4616" max="4864" width="9.140625" style="1"/>
    <col min="4865" max="4865" width="7.5703125" style="1" customWidth="1"/>
    <col min="4866" max="4866" width="3.5703125" style="1" customWidth="1"/>
    <col min="4867" max="4867" width="33.85546875" style="1" customWidth="1"/>
    <col min="4868" max="4869" width="14.7109375" style="1" customWidth="1"/>
    <col min="4870" max="4870" width="11.7109375" style="1" customWidth="1"/>
    <col min="4871" max="4871" width="10.5703125" style="1" customWidth="1"/>
    <col min="4872" max="5120" width="9.140625" style="1"/>
    <col min="5121" max="5121" width="7.5703125" style="1" customWidth="1"/>
    <col min="5122" max="5122" width="3.5703125" style="1" customWidth="1"/>
    <col min="5123" max="5123" width="33.85546875" style="1" customWidth="1"/>
    <col min="5124" max="5125" width="14.7109375" style="1" customWidth="1"/>
    <col min="5126" max="5126" width="11.7109375" style="1" customWidth="1"/>
    <col min="5127" max="5127" width="10.5703125" style="1" customWidth="1"/>
    <col min="5128" max="5376" width="9.140625" style="1"/>
    <col min="5377" max="5377" width="7.5703125" style="1" customWidth="1"/>
    <col min="5378" max="5378" width="3.5703125" style="1" customWidth="1"/>
    <col min="5379" max="5379" width="33.85546875" style="1" customWidth="1"/>
    <col min="5380" max="5381" width="14.7109375" style="1" customWidth="1"/>
    <col min="5382" max="5382" width="11.7109375" style="1" customWidth="1"/>
    <col min="5383" max="5383" width="10.5703125" style="1" customWidth="1"/>
    <col min="5384" max="5632" width="9.140625" style="1"/>
    <col min="5633" max="5633" width="7.5703125" style="1" customWidth="1"/>
    <col min="5634" max="5634" width="3.5703125" style="1" customWidth="1"/>
    <col min="5635" max="5635" width="33.85546875" style="1" customWidth="1"/>
    <col min="5636" max="5637" width="14.7109375" style="1" customWidth="1"/>
    <col min="5638" max="5638" width="11.7109375" style="1" customWidth="1"/>
    <col min="5639" max="5639" width="10.5703125" style="1" customWidth="1"/>
    <col min="5640" max="5888" width="9.140625" style="1"/>
    <col min="5889" max="5889" width="7.5703125" style="1" customWidth="1"/>
    <col min="5890" max="5890" width="3.5703125" style="1" customWidth="1"/>
    <col min="5891" max="5891" width="33.85546875" style="1" customWidth="1"/>
    <col min="5892" max="5893" width="14.7109375" style="1" customWidth="1"/>
    <col min="5894" max="5894" width="11.7109375" style="1" customWidth="1"/>
    <col min="5895" max="5895" width="10.5703125" style="1" customWidth="1"/>
    <col min="5896" max="6144" width="9.140625" style="1"/>
    <col min="6145" max="6145" width="7.5703125" style="1" customWidth="1"/>
    <col min="6146" max="6146" width="3.5703125" style="1" customWidth="1"/>
    <col min="6147" max="6147" width="33.85546875" style="1" customWidth="1"/>
    <col min="6148" max="6149" width="14.7109375" style="1" customWidth="1"/>
    <col min="6150" max="6150" width="11.7109375" style="1" customWidth="1"/>
    <col min="6151" max="6151" width="10.5703125" style="1" customWidth="1"/>
    <col min="6152" max="6400" width="9.140625" style="1"/>
    <col min="6401" max="6401" width="7.5703125" style="1" customWidth="1"/>
    <col min="6402" max="6402" width="3.5703125" style="1" customWidth="1"/>
    <col min="6403" max="6403" width="33.85546875" style="1" customWidth="1"/>
    <col min="6404" max="6405" width="14.7109375" style="1" customWidth="1"/>
    <col min="6406" max="6406" width="11.7109375" style="1" customWidth="1"/>
    <col min="6407" max="6407" width="10.5703125" style="1" customWidth="1"/>
    <col min="6408" max="6656" width="9.140625" style="1"/>
    <col min="6657" max="6657" width="7.5703125" style="1" customWidth="1"/>
    <col min="6658" max="6658" width="3.5703125" style="1" customWidth="1"/>
    <col min="6659" max="6659" width="33.85546875" style="1" customWidth="1"/>
    <col min="6660" max="6661" width="14.7109375" style="1" customWidth="1"/>
    <col min="6662" max="6662" width="11.7109375" style="1" customWidth="1"/>
    <col min="6663" max="6663" width="10.5703125" style="1" customWidth="1"/>
    <col min="6664" max="6912" width="9.140625" style="1"/>
    <col min="6913" max="6913" width="7.5703125" style="1" customWidth="1"/>
    <col min="6914" max="6914" width="3.5703125" style="1" customWidth="1"/>
    <col min="6915" max="6915" width="33.85546875" style="1" customWidth="1"/>
    <col min="6916" max="6917" width="14.7109375" style="1" customWidth="1"/>
    <col min="6918" max="6918" width="11.7109375" style="1" customWidth="1"/>
    <col min="6919" max="6919" width="10.5703125" style="1" customWidth="1"/>
    <col min="6920" max="7168" width="9.140625" style="1"/>
    <col min="7169" max="7169" width="7.5703125" style="1" customWidth="1"/>
    <col min="7170" max="7170" width="3.5703125" style="1" customWidth="1"/>
    <col min="7171" max="7171" width="33.85546875" style="1" customWidth="1"/>
    <col min="7172" max="7173" width="14.7109375" style="1" customWidth="1"/>
    <col min="7174" max="7174" width="11.7109375" style="1" customWidth="1"/>
    <col min="7175" max="7175" width="10.5703125" style="1" customWidth="1"/>
    <col min="7176" max="7424" width="9.140625" style="1"/>
    <col min="7425" max="7425" width="7.5703125" style="1" customWidth="1"/>
    <col min="7426" max="7426" width="3.5703125" style="1" customWidth="1"/>
    <col min="7427" max="7427" width="33.85546875" style="1" customWidth="1"/>
    <col min="7428" max="7429" width="14.7109375" style="1" customWidth="1"/>
    <col min="7430" max="7430" width="11.7109375" style="1" customWidth="1"/>
    <col min="7431" max="7431" width="10.5703125" style="1" customWidth="1"/>
    <col min="7432" max="7680" width="9.140625" style="1"/>
    <col min="7681" max="7681" width="7.5703125" style="1" customWidth="1"/>
    <col min="7682" max="7682" width="3.5703125" style="1" customWidth="1"/>
    <col min="7683" max="7683" width="33.85546875" style="1" customWidth="1"/>
    <col min="7684" max="7685" width="14.7109375" style="1" customWidth="1"/>
    <col min="7686" max="7686" width="11.7109375" style="1" customWidth="1"/>
    <col min="7687" max="7687" width="10.5703125" style="1" customWidth="1"/>
    <col min="7688" max="7936" width="9.140625" style="1"/>
    <col min="7937" max="7937" width="7.5703125" style="1" customWidth="1"/>
    <col min="7938" max="7938" width="3.5703125" style="1" customWidth="1"/>
    <col min="7939" max="7939" width="33.85546875" style="1" customWidth="1"/>
    <col min="7940" max="7941" width="14.7109375" style="1" customWidth="1"/>
    <col min="7942" max="7942" width="11.7109375" style="1" customWidth="1"/>
    <col min="7943" max="7943" width="10.5703125" style="1" customWidth="1"/>
    <col min="7944" max="8192" width="9.140625" style="1"/>
    <col min="8193" max="8193" width="7.5703125" style="1" customWidth="1"/>
    <col min="8194" max="8194" width="3.5703125" style="1" customWidth="1"/>
    <col min="8195" max="8195" width="33.85546875" style="1" customWidth="1"/>
    <col min="8196" max="8197" width="14.7109375" style="1" customWidth="1"/>
    <col min="8198" max="8198" width="11.7109375" style="1" customWidth="1"/>
    <col min="8199" max="8199" width="10.5703125" style="1" customWidth="1"/>
    <col min="8200" max="8448" width="9.140625" style="1"/>
    <col min="8449" max="8449" width="7.5703125" style="1" customWidth="1"/>
    <col min="8450" max="8450" width="3.5703125" style="1" customWidth="1"/>
    <col min="8451" max="8451" width="33.85546875" style="1" customWidth="1"/>
    <col min="8452" max="8453" width="14.7109375" style="1" customWidth="1"/>
    <col min="8454" max="8454" width="11.7109375" style="1" customWidth="1"/>
    <col min="8455" max="8455" width="10.5703125" style="1" customWidth="1"/>
    <col min="8456" max="8704" width="9.140625" style="1"/>
    <col min="8705" max="8705" width="7.5703125" style="1" customWidth="1"/>
    <col min="8706" max="8706" width="3.5703125" style="1" customWidth="1"/>
    <col min="8707" max="8707" width="33.85546875" style="1" customWidth="1"/>
    <col min="8708" max="8709" width="14.7109375" style="1" customWidth="1"/>
    <col min="8710" max="8710" width="11.7109375" style="1" customWidth="1"/>
    <col min="8711" max="8711" width="10.5703125" style="1" customWidth="1"/>
    <col min="8712" max="8960" width="9.140625" style="1"/>
    <col min="8961" max="8961" width="7.5703125" style="1" customWidth="1"/>
    <col min="8962" max="8962" width="3.5703125" style="1" customWidth="1"/>
    <col min="8963" max="8963" width="33.85546875" style="1" customWidth="1"/>
    <col min="8964" max="8965" width="14.7109375" style="1" customWidth="1"/>
    <col min="8966" max="8966" width="11.7109375" style="1" customWidth="1"/>
    <col min="8967" max="8967" width="10.5703125" style="1" customWidth="1"/>
    <col min="8968" max="9216" width="9.140625" style="1"/>
    <col min="9217" max="9217" width="7.5703125" style="1" customWidth="1"/>
    <col min="9218" max="9218" width="3.5703125" style="1" customWidth="1"/>
    <col min="9219" max="9219" width="33.85546875" style="1" customWidth="1"/>
    <col min="9220" max="9221" width="14.7109375" style="1" customWidth="1"/>
    <col min="9222" max="9222" width="11.7109375" style="1" customWidth="1"/>
    <col min="9223" max="9223" width="10.5703125" style="1" customWidth="1"/>
    <col min="9224" max="9472" width="9.140625" style="1"/>
    <col min="9473" max="9473" width="7.5703125" style="1" customWidth="1"/>
    <col min="9474" max="9474" width="3.5703125" style="1" customWidth="1"/>
    <col min="9475" max="9475" width="33.85546875" style="1" customWidth="1"/>
    <col min="9476" max="9477" width="14.7109375" style="1" customWidth="1"/>
    <col min="9478" max="9478" width="11.7109375" style="1" customWidth="1"/>
    <col min="9479" max="9479" width="10.5703125" style="1" customWidth="1"/>
    <col min="9480" max="9728" width="9.140625" style="1"/>
    <col min="9729" max="9729" width="7.5703125" style="1" customWidth="1"/>
    <col min="9730" max="9730" width="3.5703125" style="1" customWidth="1"/>
    <col min="9731" max="9731" width="33.85546875" style="1" customWidth="1"/>
    <col min="9732" max="9733" width="14.7109375" style="1" customWidth="1"/>
    <col min="9734" max="9734" width="11.7109375" style="1" customWidth="1"/>
    <col min="9735" max="9735" width="10.5703125" style="1" customWidth="1"/>
    <col min="9736" max="9984" width="9.140625" style="1"/>
    <col min="9985" max="9985" width="7.5703125" style="1" customWidth="1"/>
    <col min="9986" max="9986" width="3.5703125" style="1" customWidth="1"/>
    <col min="9987" max="9987" width="33.85546875" style="1" customWidth="1"/>
    <col min="9988" max="9989" width="14.7109375" style="1" customWidth="1"/>
    <col min="9990" max="9990" width="11.7109375" style="1" customWidth="1"/>
    <col min="9991" max="9991" width="10.5703125" style="1" customWidth="1"/>
    <col min="9992" max="10240" width="9.140625" style="1"/>
    <col min="10241" max="10241" width="7.5703125" style="1" customWidth="1"/>
    <col min="10242" max="10242" width="3.5703125" style="1" customWidth="1"/>
    <col min="10243" max="10243" width="33.85546875" style="1" customWidth="1"/>
    <col min="10244" max="10245" width="14.7109375" style="1" customWidth="1"/>
    <col min="10246" max="10246" width="11.7109375" style="1" customWidth="1"/>
    <col min="10247" max="10247" width="10.5703125" style="1" customWidth="1"/>
    <col min="10248" max="10496" width="9.140625" style="1"/>
    <col min="10497" max="10497" width="7.5703125" style="1" customWidth="1"/>
    <col min="10498" max="10498" width="3.5703125" style="1" customWidth="1"/>
    <col min="10499" max="10499" width="33.85546875" style="1" customWidth="1"/>
    <col min="10500" max="10501" width="14.7109375" style="1" customWidth="1"/>
    <col min="10502" max="10502" width="11.7109375" style="1" customWidth="1"/>
    <col min="10503" max="10503" width="10.5703125" style="1" customWidth="1"/>
    <col min="10504" max="10752" width="9.140625" style="1"/>
    <col min="10753" max="10753" width="7.5703125" style="1" customWidth="1"/>
    <col min="10754" max="10754" width="3.5703125" style="1" customWidth="1"/>
    <col min="10755" max="10755" width="33.85546875" style="1" customWidth="1"/>
    <col min="10756" max="10757" width="14.7109375" style="1" customWidth="1"/>
    <col min="10758" max="10758" width="11.7109375" style="1" customWidth="1"/>
    <col min="10759" max="10759" width="10.5703125" style="1" customWidth="1"/>
    <col min="10760" max="11008" width="9.140625" style="1"/>
    <col min="11009" max="11009" width="7.5703125" style="1" customWidth="1"/>
    <col min="11010" max="11010" width="3.5703125" style="1" customWidth="1"/>
    <col min="11011" max="11011" width="33.85546875" style="1" customWidth="1"/>
    <col min="11012" max="11013" width="14.7109375" style="1" customWidth="1"/>
    <col min="11014" max="11014" width="11.7109375" style="1" customWidth="1"/>
    <col min="11015" max="11015" width="10.5703125" style="1" customWidth="1"/>
    <col min="11016" max="11264" width="9.140625" style="1"/>
    <col min="11265" max="11265" width="7.5703125" style="1" customWidth="1"/>
    <col min="11266" max="11266" width="3.5703125" style="1" customWidth="1"/>
    <col min="11267" max="11267" width="33.85546875" style="1" customWidth="1"/>
    <col min="11268" max="11269" width="14.7109375" style="1" customWidth="1"/>
    <col min="11270" max="11270" width="11.7109375" style="1" customWidth="1"/>
    <col min="11271" max="11271" width="10.5703125" style="1" customWidth="1"/>
    <col min="11272" max="11520" width="9.140625" style="1"/>
    <col min="11521" max="11521" width="7.5703125" style="1" customWidth="1"/>
    <col min="11522" max="11522" width="3.5703125" style="1" customWidth="1"/>
    <col min="11523" max="11523" width="33.85546875" style="1" customWidth="1"/>
    <col min="11524" max="11525" width="14.7109375" style="1" customWidth="1"/>
    <col min="11526" max="11526" width="11.7109375" style="1" customWidth="1"/>
    <col min="11527" max="11527" width="10.5703125" style="1" customWidth="1"/>
    <col min="11528" max="11776" width="9.140625" style="1"/>
    <col min="11777" max="11777" width="7.5703125" style="1" customWidth="1"/>
    <col min="11778" max="11778" width="3.5703125" style="1" customWidth="1"/>
    <col min="11779" max="11779" width="33.85546875" style="1" customWidth="1"/>
    <col min="11780" max="11781" width="14.7109375" style="1" customWidth="1"/>
    <col min="11782" max="11782" width="11.7109375" style="1" customWidth="1"/>
    <col min="11783" max="11783" width="10.5703125" style="1" customWidth="1"/>
    <col min="11784" max="12032" width="9.140625" style="1"/>
    <col min="12033" max="12033" width="7.5703125" style="1" customWidth="1"/>
    <col min="12034" max="12034" width="3.5703125" style="1" customWidth="1"/>
    <col min="12035" max="12035" width="33.85546875" style="1" customWidth="1"/>
    <col min="12036" max="12037" width="14.7109375" style="1" customWidth="1"/>
    <col min="12038" max="12038" width="11.7109375" style="1" customWidth="1"/>
    <col min="12039" max="12039" width="10.5703125" style="1" customWidth="1"/>
    <col min="12040" max="12288" width="9.140625" style="1"/>
    <col min="12289" max="12289" width="7.5703125" style="1" customWidth="1"/>
    <col min="12290" max="12290" width="3.5703125" style="1" customWidth="1"/>
    <col min="12291" max="12291" width="33.85546875" style="1" customWidth="1"/>
    <col min="12292" max="12293" width="14.7109375" style="1" customWidth="1"/>
    <col min="12294" max="12294" width="11.7109375" style="1" customWidth="1"/>
    <col min="12295" max="12295" width="10.5703125" style="1" customWidth="1"/>
    <col min="12296" max="12544" width="9.140625" style="1"/>
    <col min="12545" max="12545" width="7.5703125" style="1" customWidth="1"/>
    <col min="12546" max="12546" width="3.5703125" style="1" customWidth="1"/>
    <col min="12547" max="12547" width="33.85546875" style="1" customWidth="1"/>
    <col min="12548" max="12549" width="14.7109375" style="1" customWidth="1"/>
    <col min="12550" max="12550" width="11.7109375" style="1" customWidth="1"/>
    <col min="12551" max="12551" width="10.5703125" style="1" customWidth="1"/>
    <col min="12552" max="12800" width="9.140625" style="1"/>
    <col min="12801" max="12801" width="7.5703125" style="1" customWidth="1"/>
    <col min="12802" max="12802" width="3.5703125" style="1" customWidth="1"/>
    <col min="12803" max="12803" width="33.85546875" style="1" customWidth="1"/>
    <col min="12804" max="12805" width="14.7109375" style="1" customWidth="1"/>
    <col min="12806" max="12806" width="11.7109375" style="1" customWidth="1"/>
    <col min="12807" max="12807" width="10.5703125" style="1" customWidth="1"/>
    <col min="12808" max="13056" width="9.140625" style="1"/>
    <col min="13057" max="13057" width="7.5703125" style="1" customWidth="1"/>
    <col min="13058" max="13058" width="3.5703125" style="1" customWidth="1"/>
    <col min="13059" max="13059" width="33.85546875" style="1" customWidth="1"/>
    <col min="13060" max="13061" width="14.7109375" style="1" customWidth="1"/>
    <col min="13062" max="13062" width="11.7109375" style="1" customWidth="1"/>
    <col min="13063" max="13063" width="10.5703125" style="1" customWidth="1"/>
    <col min="13064" max="13312" width="9.140625" style="1"/>
    <col min="13313" max="13313" width="7.5703125" style="1" customWidth="1"/>
    <col min="13314" max="13314" width="3.5703125" style="1" customWidth="1"/>
    <col min="13315" max="13315" width="33.85546875" style="1" customWidth="1"/>
    <col min="13316" max="13317" width="14.7109375" style="1" customWidth="1"/>
    <col min="13318" max="13318" width="11.7109375" style="1" customWidth="1"/>
    <col min="13319" max="13319" width="10.5703125" style="1" customWidth="1"/>
    <col min="13320" max="13568" width="9.140625" style="1"/>
    <col min="13569" max="13569" width="7.5703125" style="1" customWidth="1"/>
    <col min="13570" max="13570" width="3.5703125" style="1" customWidth="1"/>
    <col min="13571" max="13571" width="33.85546875" style="1" customWidth="1"/>
    <col min="13572" max="13573" width="14.7109375" style="1" customWidth="1"/>
    <col min="13574" max="13574" width="11.7109375" style="1" customWidth="1"/>
    <col min="13575" max="13575" width="10.5703125" style="1" customWidth="1"/>
    <col min="13576" max="13824" width="9.140625" style="1"/>
    <col min="13825" max="13825" width="7.5703125" style="1" customWidth="1"/>
    <col min="13826" max="13826" width="3.5703125" style="1" customWidth="1"/>
    <col min="13827" max="13827" width="33.85546875" style="1" customWidth="1"/>
    <col min="13828" max="13829" width="14.7109375" style="1" customWidth="1"/>
    <col min="13830" max="13830" width="11.7109375" style="1" customWidth="1"/>
    <col min="13831" max="13831" width="10.5703125" style="1" customWidth="1"/>
    <col min="13832" max="14080" width="9.140625" style="1"/>
    <col min="14081" max="14081" width="7.5703125" style="1" customWidth="1"/>
    <col min="14082" max="14082" width="3.5703125" style="1" customWidth="1"/>
    <col min="14083" max="14083" width="33.85546875" style="1" customWidth="1"/>
    <col min="14084" max="14085" width="14.7109375" style="1" customWidth="1"/>
    <col min="14086" max="14086" width="11.7109375" style="1" customWidth="1"/>
    <col min="14087" max="14087" width="10.5703125" style="1" customWidth="1"/>
    <col min="14088" max="14336" width="9.140625" style="1"/>
    <col min="14337" max="14337" width="7.5703125" style="1" customWidth="1"/>
    <col min="14338" max="14338" width="3.5703125" style="1" customWidth="1"/>
    <col min="14339" max="14339" width="33.85546875" style="1" customWidth="1"/>
    <col min="14340" max="14341" width="14.7109375" style="1" customWidth="1"/>
    <col min="14342" max="14342" width="11.7109375" style="1" customWidth="1"/>
    <col min="14343" max="14343" width="10.5703125" style="1" customWidth="1"/>
    <col min="14344" max="14592" width="9.140625" style="1"/>
    <col min="14593" max="14593" width="7.5703125" style="1" customWidth="1"/>
    <col min="14594" max="14594" width="3.5703125" style="1" customWidth="1"/>
    <col min="14595" max="14595" width="33.85546875" style="1" customWidth="1"/>
    <col min="14596" max="14597" width="14.7109375" style="1" customWidth="1"/>
    <col min="14598" max="14598" width="11.7109375" style="1" customWidth="1"/>
    <col min="14599" max="14599" width="10.5703125" style="1" customWidth="1"/>
    <col min="14600" max="14848" width="9.140625" style="1"/>
    <col min="14849" max="14849" width="7.5703125" style="1" customWidth="1"/>
    <col min="14850" max="14850" width="3.5703125" style="1" customWidth="1"/>
    <col min="14851" max="14851" width="33.85546875" style="1" customWidth="1"/>
    <col min="14852" max="14853" width="14.7109375" style="1" customWidth="1"/>
    <col min="14854" max="14854" width="11.7109375" style="1" customWidth="1"/>
    <col min="14855" max="14855" width="10.5703125" style="1" customWidth="1"/>
    <col min="14856" max="15104" width="9.140625" style="1"/>
    <col min="15105" max="15105" width="7.5703125" style="1" customWidth="1"/>
    <col min="15106" max="15106" width="3.5703125" style="1" customWidth="1"/>
    <col min="15107" max="15107" width="33.85546875" style="1" customWidth="1"/>
    <col min="15108" max="15109" width="14.7109375" style="1" customWidth="1"/>
    <col min="15110" max="15110" width="11.7109375" style="1" customWidth="1"/>
    <col min="15111" max="15111" width="10.5703125" style="1" customWidth="1"/>
    <col min="15112" max="15360" width="9.140625" style="1"/>
    <col min="15361" max="15361" width="7.5703125" style="1" customWidth="1"/>
    <col min="15362" max="15362" width="3.5703125" style="1" customWidth="1"/>
    <col min="15363" max="15363" width="33.85546875" style="1" customWidth="1"/>
    <col min="15364" max="15365" width="14.7109375" style="1" customWidth="1"/>
    <col min="15366" max="15366" width="11.7109375" style="1" customWidth="1"/>
    <col min="15367" max="15367" width="10.5703125" style="1" customWidth="1"/>
    <col min="15368" max="15616" width="9.140625" style="1"/>
    <col min="15617" max="15617" width="7.5703125" style="1" customWidth="1"/>
    <col min="15618" max="15618" width="3.5703125" style="1" customWidth="1"/>
    <col min="15619" max="15619" width="33.85546875" style="1" customWidth="1"/>
    <col min="15620" max="15621" width="14.7109375" style="1" customWidth="1"/>
    <col min="15622" max="15622" width="11.7109375" style="1" customWidth="1"/>
    <col min="15623" max="15623" width="10.5703125" style="1" customWidth="1"/>
    <col min="15624" max="15872" width="9.140625" style="1"/>
    <col min="15873" max="15873" width="7.5703125" style="1" customWidth="1"/>
    <col min="15874" max="15874" width="3.5703125" style="1" customWidth="1"/>
    <col min="15875" max="15875" width="33.85546875" style="1" customWidth="1"/>
    <col min="15876" max="15877" width="14.7109375" style="1" customWidth="1"/>
    <col min="15878" max="15878" width="11.7109375" style="1" customWidth="1"/>
    <col min="15879" max="15879" width="10.5703125" style="1" customWidth="1"/>
    <col min="15880" max="16128" width="9.140625" style="1"/>
    <col min="16129" max="16129" width="7.5703125" style="1" customWidth="1"/>
    <col min="16130" max="16130" width="3.5703125" style="1" customWidth="1"/>
    <col min="16131" max="16131" width="33.85546875" style="1" customWidth="1"/>
    <col min="16132" max="16133" width="14.7109375" style="1" customWidth="1"/>
    <col min="16134" max="16134" width="11.7109375" style="1" customWidth="1"/>
    <col min="16135" max="16135" width="10.5703125" style="1" customWidth="1"/>
    <col min="16136" max="16384" width="9.140625" style="1"/>
  </cols>
  <sheetData>
    <row r="2" spans="2:11" ht="18.75" customHeight="1" x14ac:dyDescent="0.25"/>
    <row r="3" spans="2:11" ht="16.5" x14ac:dyDescent="0.25">
      <c r="B3" s="58" t="s">
        <v>101</v>
      </c>
      <c r="C3" s="58"/>
      <c r="D3" s="58"/>
      <c r="E3" s="58"/>
      <c r="F3" s="58"/>
      <c r="G3" s="58"/>
    </row>
    <row r="4" spans="2:11" hidden="1" x14ac:dyDescent="0.2">
      <c r="B4" s="3"/>
      <c r="C4" s="3"/>
      <c r="D4" s="3"/>
      <c r="E4" s="3"/>
      <c r="F4" s="4"/>
      <c r="G4" s="4"/>
    </row>
    <row r="5" spans="2:11" x14ac:dyDescent="0.2">
      <c r="B5" s="3"/>
      <c r="C5" s="3"/>
      <c r="D5" s="3"/>
      <c r="E5" s="3"/>
      <c r="F5" s="4"/>
      <c r="G5" s="4"/>
    </row>
    <row r="6" spans="2:11" x14ac:dyDescent="0.2">
      <c r="B6" s="5"/>
      <c r="C6" s="60" t="s">
        <v>0</v>
      </c>
      <c r="D6" s="60"/>
      <c r="E6" s="60"/>
      <c r="F6" s="60"/>
      <c r="G6" s="60"/>
      <c r="H6" s="60"/>
      <c r="I6" s="60"/>
      <c r="J6" s="60"/>
      <c r="K6" s="60"/>
    </row>
    <row r="7" spans="2:11" ht="15.75" customHeight="1" x14ac:dyDescent="0.2">
      <c r="B7" s="6"/>
      <c r="C7" s="49"/>
      <c r="D7" s="56" t="s">
        <v>1</v>
      </c>
      <c r="E7" s="56" t="s">
        <v>2</v>
      </c>
      <c r="F7" s="59" t="s">
        <v>3</v>
      </c>
      <c r="G7" s="59"/>
      <c r="H7" s="57" t="s">
        <v>96</v>
      </c>
      <c r="I7" s="57" t="s">
        <v>97</v>
      </c>
      <c r="J7" s="57" t="s">
        <v>98</v>
      </c>
      <c r="K7" s="57" t="s">
        <v>99</v>
      </c>
    </row>
    <row r="8" spans="2:11" x14ac:dyDescent="0.2">
      <c r="B8" s="5"/>
      <c r="C8" s="7" t="s">
        <v>4</v>
      </c>
      <c r="D8" s="8" t="s">
        <v>5</v>
      </c>
      <c r="E8" s="8" t="s">
        <v>5</v>
      </c>
      <c r="F8" s="8" t="s">
        <v>5</v>
      </c>
      <c r="G8" s="8" t="s">
        <v>6</v>
      </c>
      <c r="H8" s="9" t="s">
        <v>5</v>
      </c>
      <c r="I8" s="9" t="s">
        <v>5</v>
      </c>
      <c r="J8" s="9" t="s">
        <v>5</v>
      </c>
      <c r="K8" s="9" t="s">
        <v>5</v>
      </c>
    </row>
    <row r="9" spans="2:11" x14ac:dyDescent="0.2">
      <c r="B9" s="5"/>
      <c r="C9" s="7"/>
      <c r="D9" s="8" t="s">
        <v>7</v>
      </c>
      <c r="E9" s="8" t="s">
        <v>7</v>
      </c>
      <c r="F9" s="8" t="s">
        <v>7</v>
      </c>
      <c r="G9" s="8" t="s">
        <v>8</v>
      </c>
      <c r="H9" s="9" t="s">
        <v>7</v>
      </c>
      <c r="I9" s="9" t="s">
        <v>7</v>
      </c>
      <c r="J9" s="9" t="s">
        <v>7</v>
      </c>
      <c r="K9" s="9" t="s">
        <v>7</v>
      </c>
    </row>
    <row r="10" spans="2:11" ht="13.5" customHeight="1" x14ac:dyDescent="0.2">
      <c r="B10" s="10"/>
      <c r="C10" s="11" t="s">
        <v>9</v>
      </c>
      <c r="D10" s="12"/>
      <c r="E10" s="12"/>
      <c r="F10" s="13"/>
      <c r="G10" s="13"/>
      <c r="H10" s="50"/>
      <c r="I10" s="50"/>
      <c r="J10" s="50"/>
      <c r="K10" s="50"/>
    </row>
    <row r="11" spans="2:11" ht="13.5" customHeight="1" x14ac:dyDescent="0.2">
      <c r="B11" s="10"/>
      <c r="C11" s="11" t="s">
        <v>10</v>
      </c>
      <c r="D11" s="12"/>
      <c r="E11" s="12"/>
      <c r="F11" s="13"/>
      <c r="G11" s="14"/>
      <c r="H11" s="50"/>
      <c r="I11" s="50"/>
      <c r="J11" s="50"/>
      <c r="K11" s="50"/>
    </row>
    <row r="12" spans="2:11" ht="13.5" customHeight="1" x14ac:dyDescent="0.2">
      <c r="B12" s="10"/>
      <c r="C12" s="11" t="s">
        <v>11</v>
      </c>
      <c r="D12" s="12"/>
      <c r="E12" s="12"/>
      <c r="F12" s="13"/>
      <c r="G12" s="14"/>
      <c r="H12" s="50"/>
      <c r="I12" s="50"/>
      <c r="J12" s="50"/>
      <c r="K12" s="50"/>
    </row>
    <row r="13" spans="2:11" ht="13.5" customHeight="1" x14ac:dyDescent="0.2">
      <c r="B13" s="10"/>
      <c r="C13" s="11" t="s">
        <v>12</v>
      </c>
      <c r="D13" s="15">
        <f>D14+D15+D16+D17</f>
        <v>5726.02</v>
      </c>
      <c r="E13" s="15">
        <f>E14+E15+E16+E17</f>
        <v>5615.27</v>
      </c>
      <c r="F13" s="15">
        <f>F14+F15+F16+F17</f>
        <v>5759.3062499999996</v>
      </c>
      <c r="G13" s="15"/>
      <c r="H13" s="53" t="s">
        <v>100</v>
      </c>
      <c r="I13" s="53" t="s">
        <v>100</v>
      </c>
      <c r="J13" s="53" t="s">
        <v>100</v>
      </c>
      <c r="K13" s="53" t="s">
        <v>100</v>
      </c>
    </row>
    <row r="14" spans="2:11" ht="13.5" customHeight="1" x14ac:dyDescent="0.2">
      <c r="B14" s="10"/>
      <c r="C14" s="16" t="s">
        <v>13</v>
      </c>
      <c r="D14" s="17"/>
      <c r="E14" s="17"/>
      <c r="F14" s="13"/>
      <c r="G14" s="14"/>
      <c r="H14" s="51"/>
      <c r="I14" s="51"/>
      <c r="J14" s="51"/>
      <c r="K14" s="51"/>
    </row>
    <row r="15" spans="2:11" ht="13.5" customHeight="1" x14ac:dyDescent="0.2">
      <c r="B15" s="10"/>
      <c r="C15" s="16" t="s">
        <v>14</v>
      </c>
      <c r="D15" s="17"/>
      <c r="E15" s="17"/>
      <c r="F15" s="13"/>
      <c r="G15" s="18"/>
      <c r="H15" s="51"/>
      <c r="I15" s="51"/>
      <c r="J15" s="51"/>
      <c r="K15" s="51"/>
    </row>
    <row r="16" spans="2:11" ht="13.5" customHeight="1" x14ac:dyDescent="0.2">
      <c r="B16" s="10"/>
      <c r="C16" s="16" t="s">
        <v>15</v>
      </c>
      <c r="D16" s="17" t="s">
        <v>16</v>
      </c>
      <c r="E16" s="17" t="s">
        <v>17</v>
      </c>
      <c r="F16" s="19">
        <f>[1]Объемы!F14</f>
        <v>5759.3062499999996</v>
      </c>
      <c r="G16" s="19"/>
      <c r="H16" s="51" t="s">
        <v>100</v>
      </c>
      <c r="I16" s="51" t="str">
        <f>I13</f>
        <v>5759</v>
      </c>
      <c r="J16" s="51" t="str">
        <f t="shared" ref="J16:K16" si="0">J13</f>
        <v>5759</v>
      </c>
      <c r="K16" s="51" t="str">
        <f t="shared" si="0"/>
        <v>5759</v>
      </c>
    </row>
    <row r="17" spans="2:11" ht="42.75" customHeight="1" x14ac:dyDescent="0.2">
      <c r="B17" s="10"/>
      <c r="C17" s="16" t="s">
        <v>18</v>
      </c>
      <c r="D17" s="17"/>
      <c r="E17" s="17"/>
      <c r="F17" s="19"/>
      <c r="G17" s="19"/>
      <c r="H17" s="51"/>
      <c r="I17" s="51"/>
      <c r="J17" s="51"/>
      <c r="K17" s="51"/>
    </row>
    <row r="18" spans="2:11" x14ac:dyDescent="0.2">
      <c r="B18" s="20">
        <v>1</v>
      </c>
      <c r="C18" s="21" t="s">
        <v>19</v>
      </c>
      <c r="D18" s="22"/>
      <c r="E18" s="22"/>
      <c r="F18" s="13">
        <v>0</v>
      </c>
      <c r="G18" s="13"/>
      <c r="H18" s="51"/>
      <c r="I18" s="51"/>
      <c r="J18" s="51"/>
      <c r="K18" s="51"/>
    </row>
    <row r="19" spans="2:11" x14ac:dyDescent="0.2">
      <c r="B19" s="23" t="s">
        <v>20</v>
      </c>
      <c r="C19" s="24" t="s">
        <v>21</v>
      </c>
      <c r="D19" s="25"/>
      <c r="E19" s="25"/>
      <c r="F19" s="13">
        <v>0</v>
      </c>
      <c r="G19" s="13"/>
      <c r="H19" s="51"/>
      <c r="I19" s="51"/>
      <c r="J19" s="51"/>
      <c r="K19" s="51"/>
    </row>
    <row r="20" spans="2:11" ht="25.5" x14ac:dyDescent="0.2">
      <c r="B20" s="23"/>
      <c r="C20" s="16" t="s">
        <v>22</v>
      </c>
      <c r="D20" s="17"/>
      <c r="E20" s="17"/>
      <c r="F20" s="13"/>
      <c r="G20" s="26"/>
      <c r="H20" s="51"/>
      <c r="I20" s="51"/>
      <c r="J20" s="51"/>
      <c r="K20" s="51"/>
    </row>
    <row r="21" spans="2:11" x14ac:dyDescent="0.2">
      <c r="B21" s="23"/>
      <c r="C21" s="16" t="s">
        <v>23</v>
      </c>
      <c r="D21" s="17"/>
      <c r="E21" s="17"/>
      <c r="F21" s="13"/>
      <c r="G21" s="26"/>
      <c r="H21" s="51"/>
      <c r="I21" s="51"/>
      <c r="J21" s="51"/>
      <c r="K21" s="51"/>
    </row>
    <row r="22" spans="2:11" x14ac:dyDescent="0.2">
      <c r="B22" s="23"/>
      <c r="C22" s="16" t="s">
        <v>24</v>
      </c>
      <c r="D22" s="17"/>
      <c r="E22" s="17"/>
      <c r="F22" s="13"/>
      <c r="G22" s="26"/>
      <c r="H22" s="51"/>
      <c r="I22" s="51"/>
      <c r="J22" s="51"/>
      <c r="K22" s="51"/>
    </row>
    <row r="23" spans="2:11" ht="12.75" customHeight="1" x14ac:dyDescent="0.2">
      <c r="B23" s="27"/>
      <c r="C23" s="16" t="s">
        <v>25</v>
      </c>
      <c r="D23" s="17"/>
      <c r="E23" s="17"/>
      <c r="F23" s="13"/>
      <c r="G23" s="26"/>
      <c r="H23" s="51"/>
      <c r="I23" s="51"/>
      <c r="J23" s="51"/>
      <c r="K23" s="51"/>
    </row>
    <row r="24" spans="2:11" ht="12.75" customHeight="1" x14ac:dyDescent="0.2">
      <c r="B24" s="27"/>
      <c r="C24" s="16" t="s">
        <v>26</v>
      </c>
      <c r="D24" s="17"/>
      <c r="E24" s="17"/>
      <c r="F24" s="13"/>
      <c r="G24" s="26"/>
      <c r="H24" s="51"/>
      <c r="I24" s="51"/>
      <c r="J24" s="51"/>
      <c r="K24" s="51"/>
    </row>
    <row r="25" spans="2:11" ht="12.75" customHeight="1" x14ac:dyDescent="0.2">
      <c r="B25" s="27"/>
      <c r="C25" s="16" t="s">
        <v>27</v>
      </c>
      <c r="D25" s="17"/>
      <c r="E25" s="17"/>
      <c r="F25" s="13"/>
      <c r="G25" s="26"/>
      <c r="H25" s="51"/>
      <c r="I25" s="51"/>
      <c r="J25" s="51"/>
      <c r="K25" s="51"/>
    </row>
    <row r="26" spans="2:11" ht="12.75" customHeight="1" x14ac:dyDescent="0.2">
      <c r="B26" s="23" t="s">
        <v>28</v>
      </c>
      <c r="C26" s="28" t="s">
        <v>29</v>
      </c>
      <c r="D26" s="25"/>
      <c r="E26" s="25"/>
      <c r="F26" s="13">
        <v>0</v>
      </c>
      <c r="G26" s="13"/>
      <c r="H26" s="51"/>
      <c r="I26" s="51"/>
      <c r="J26" s="51"/>
      <c r="K26" s="51"/>
    </row>
    <row r="27" spans="2:11" ht="12.75" customHeight="1" x14ac:dyDescent="0.2">
      <c r="B27" s="23"/>
      <c r="C27" s="16" t="s">
        <v>30</v>
      </c>
      <c r="D27" s="17"/>
      <c r="E27" s="17"/>
      <c r="F27" s="13"/>
      <c r="G27" s="26"/>
      <c r="H27" s="51"/>
      <c r="I27" s="51"/>
      <c r="J27" s="51"/>
      <c r="K27" s="51"/>
    </row>
    <row r="28" spans="2:11" ht="12.75" customHeight="1" x14ac:dyDescent="0.2">
      <c r="B28" s="23"/>
      <c r="C28" s="16" t="s">
        <v>31</v>
      </c>
      <c r="D28" s="17"/>
      <c r="E28" s="17"/>
      <c r="F28" s="13"/>
      <c r="G28" s="26"/>
      <c r="H28" s="51"/>
      <c r="I28" s="51"/>
      <c r="J28" s="51"/>
      <c r="K28" s="51"/>
    </row>
    <row r="29" spans="2:11" ht="12.75" customHeight="1" x14ac:dyDescent="0.2">
      <c r="B29" s="23"/>
      <c r="C29" s="16" t="s">
        <v>32</v>
      </c>
      <c r="D29" s="17"/>
      <c r="E29" s="17"/>
      <c r="F29" s="13"/>
      <c r="G29" s="26"/>
      <c r="H29" s="51"/>
      <c r="I29" s="51"/>
      <c r="J29" s="51"/>
      <c r="K29" s="51"/>
    </row>
    <row r="30" spans="2:11" ht="12.75" customHeight="1" x14ac:dyDescent="0.2">
      <c r="B30" s="23" t="s">
        <v>33</v>
      </c>
      <c r="C30" s="28" t="s">
        <v>34</v>
      </c>
      <c r="D30" s="25"/>
      <c r="E30" s="25"/>
      <c r="F30" s="13">
        <v>0</v>
      </c>
      <c r="G30" s="13"/>
      <c r="H30" s="51"/>
      <c r="I30" s="51"/>
      <c r="J30" s="51"/>
      <c r="K30" s="51"/>
    </row>
    <row r="31" spans="2:11" ht="12.75" customHeight="1" x14ac:dyDescent="0.2">
      <c r="B31" s="23"/>
      <c r="C31" s="16" t="s">
        <v>24</v>
      </c>
      <c r="D31" s="17"/>
      <c r="E31" s="17"/>
      <c r="F31" s="13"/>
      <c r="G31" s="26"/>
      <c r="H31" s="51"/>
      <c r="I31" s="51"/>
      <c r="J31" s="51"/>
      <c r="K31" s="51"/>
    </row>
    <row r="32" spans="2:11" ht="12.75" customHeight="1" x14ac:dyDescent="0.2">
      <c r="B32" s="27"/>
      <c r="C32" s="16" t="s">
        <v>35</v>
      </c>
      <c r="D32" s="17"/>
      <c r="E32" s="17"/>
      <c r="F32" s="13"/>
      <c r="G32" s="26"/>
      <c r="H32" s="51"/>
      <c r="I32" s="51"/>
      <c r="J32" s="51"/>
      <c r="K32" s="51"/>
    </row>
    <row r="33" spans="2:11" ht="12.75" customHeight="1" x14ac:dyDescent="0.2">
      <c r="B33" s="27"/>
      <c r="C33" s="16" t="s">
        <v>36</v>
      </c>
      <c r="D33" s="17"/>
      <c r="E33" s="17"/>
      <c r="F33" s="13"/>
      <c r="G33" s="26"/>
      <c r="H33" s="51"/>
      <c r="I33" s="51"/>
      <c r="J33" s="51"/>
      <c r="K33" s="51"/>
    </row>
    <row r="34" spans="2:11" ht="12.75" customHeight="1" x14ac:dyDescent="0.2">
      <c r="B34" s="20">
        <v>2</v>
      </c>
      <c r="C34" s="29" t="s">
        <v>37</v>
      </c>
      <c r="D34" s="22"/>
      <c r="E34" s="22"/>
      <c r="F34" s="13">
        <v>0</v>
      </c>
      <c r="G34" s="13"/>
      <c r="H34" s="51"/>
      <c r="I34" s="51"/>
      <c r="J34" s="51"/>
      <c r="K34" s="51"/>
    </row>
    <row r="35" spans="2:11" ht="12.75" customHeight="1" x14ac:dyDescent="0.2">
      <c r="B35" s="30"/>
      <c r="C35" s="16" t="s">
        <v>38</v>
      </c>
      <c r="D35" s="17"/>
      <c r="E35" s="17"/>
      <c r="F35" s="13"/>
      <c r="G35" s="26"/>
      <c r="H35" s="51"/>
      <c r="I35" s="51"/>
      <c r="J35" s="51"/>
      <c r="K35" s="51"/>
    </row>
    <row r="36" spans="2:11" ht="12.75" customHeight="1" x14ac:dyDescent="0.2">
      <c r="B36" s="30"/>
      <c r="C36" s="16" t="s">
        <v>39</v>
      </c>
      <c r="D36" s="17"/>
      <c r="E36" s="17"/>
      <c r="F36" s="13"/>
      <c r="G36" s="26"/>
      <c r="H36" s="51"/>
      <c r="I36" s="51"/>
      <c r="J36" s="51"/>
      <c r="K36" s="51"/>
    </row>
    <row r="37" spans="2:11" ht="12.75" customHeight="1" x14ac:dyDescent="0.2">
      <c r="B37" s="20">
        <v>3</v>
      </c>
      <c r="C37" s="21" t="s">
        <v>40</v>
      </c>
      <c r="D37" s="22">
        <v>828.3</v>
      </c>
      <c r="E37" s="22">
        <v>488.9</v>
      </c>
      <c r="F37" s="15">
        <v>783.3</v>
      </c>
      <c r="G37" s="15">
        <f>F37*1000/F13</f>
        <v>136.00596426001832</v>
      </c>
      <c r="H37" s="53">
        <f>F37</f>
        <v>783.3</v>
      </c>
      <c r="I37" s="53">
        <f>H37</f>
        <v>783.3</v>
      </c>
      <c r="J37" s="53">
        <f t="shared" ref="J37:K37" si="1">H37</f>
        <v>783.3</v>
      </c>
      <c r="K37" s="53">
        <f t="shared" si="1"/>
        <v>783.3</v>
      </c>
    </row>
    <row r="38" spans="2:11" ht="12.75" customHeight="1" x14ac:dyDescent="0.2">
      <c r="B38" s="31"/>
      <c r="C38" s="16" t="s">
        <v>41</v>
      </c>
      <c r="D38" s="17" t="s">
        <v>42</v>
      </c>
      <c r="E38" s="17" t="s">
        <v>43</v>
      </c>
      <c r="F38" s="13">
        <v>3.94</v>
      </c>
      <c r="G38" s="26"/>
      <c r="H38" s="51">
        <v>3.94</v>
      </c>
      <c r="I38" s="51">
        <f>H38</f>
        <v>3.94</v>
      </c>
      <c r="J38" s="51">
        <f t="shared" ref="J38:K38" si="2">I38</f>
        <v>3.94</v>
      </c>
      <c r="K38" s="51">
        <f t="shared" si="2"/>
        <v>3.94</v>
      </c>
    </row>
    <row r="39" spans="2:11" ht="12.75" customHeight="1" x14ac:dyDescent="0.2">
      <c r="B39" s="31"/>
      <c r="C39" s="16" t="s">
        <v>44</v>
      </c>
      <c r="D39" s="17" t="s">
        <v>45</v>
      </c>
      <c r="E39" s="17" t="s">
        <v>46</v>
      </c>
      <c r="F39" s="13">
        <v>16567.259999999998</v>
      </c>
      <c r="G39" s="26"/>
      <c r="H39" s="51">
        <f>F39</f>
        <v>16567.259999999998</v>
      </c>
      <c r="I39" s="51">
        <f>H39</f>
        <v>16567.259999999998</v>
      </c>
      <c r="J39" s="51">
        <f t="shared" ref="J39:K39" si="3">I39</f>
        <v>16567.259999999998</v>
      </c>
      <c r="K39" s="51">
        <f t="shared" si="3"/>
        <v>16567.259999999998</v>
      </c>
    </row>
    <row r="40" spans="2:11" ht="12.75" customHeight="1" x14ac:dyDescent="0.2">
      <c r="B40" s="20">
        <v>4</v>
      </c>
      <c r="C40" s="21" t="s">
        <v>47</v>
      </c>
      <c r="D40" s="22">
        <v>251.97</v>
      </c>
      <c r="E40" s="22">
        <v>148.63</v>
      </c>
      <c r="F40" s="15">
        <f>F37*30.44%</f>
        <v>238.43652</v>
      </c>
      <c r="G40" s="15">
        <f>F40*1000/F16</f>
        <v>41.400215520749569</v>
      </c>
      <c r="H40" s="53">
        <f>F40</f>
        <v>238.43652</v>
      </c>
      <c r="I40" s="53">
        <f>H40</f>
        <v>238.43652</v>
      </c>
      <c r="J40" s="53">
        <f t="shared" ref="J40:K40" si="4">H40</f>
        <v>238.43652</v>
      </c>
      <c r="K40" s="53">
        <f t="shared" si="4"/>
        <v>238.43652</v>
      </c>
    </row>
    <row r="41" spans="2:11" ht="12.75" customHeight="1" x14ac:dyDescent="0.2">
      <c r="B41" s="20">
        <v>5</v>
      </c>
      <c r="C41" s="21" t="s">
        <v>48</v>
      </c>
      <c r="D41" s="22">
        <v>0</v>
      </c>
      <c r="E41" s="22">
        <v>0</v>
      </c>
      <c r="F41" s="15">
        <f>'[1]амортизация '!Q15/1000</f>
        <v>11.667719999999996</v>
      </c>
      <c r="G41" s="15">
        <f>F41*1000/F13</f>
        <v>2.0258898369920848</v>
      </c>
      <c r="H41" s="53">
        <f>F41</f>
        <v>11.667719999999996</v>
      </c>
      <c r="I41" s="53">
        <f>H41</f>
        <v>11.667719999999996</v>
      </c>
      <c r="J41" s="53">
        <f t="shared" ref="J41:K41" si="5">I41</f>
        <v>11.667719999999996</v>
      </c>
      <c r="K41" s="53">
        <f t="shared" si="5"/>
        <v>11.667719999999996</v>
      </c>
    </row>
    <row r="42" spans="2:11" ht="12.75" customHeight="1" x14ac:dyDescent="0.2">
      <c r="B42" s="20">
        <v>6</v>
      </c>
      <c r="C42" s="21" t="s">
        <v>49</v>
      </c>
      <c r="D42" s="22">
        <v>0</v>
      </c>
      <c r="E42" s="22">
        <v>0</v>
      </c>
      <c r="F42" s="15"/>
      <c r="G42" s="32"/>
      <c r="H42" s="51"/>
      <c r="I42" s="51"/>
      <c r="J42" s="51"/>
      <c r="K42" s="51"/>
    </row>
    <row r="43" spans="2:11" ht="12.75" customHeight="1" x14ac:dyDescent="0.2">
      <c r="B43" s="20">
        <v>7</v>
      </c>
      <c r="C43" s="21" t="s">
        <v>50</v>
      </c>
      <c r="D43" s="22">
        <v>0</v>
      </c>
      <c r="E43" s="22">
        <v>0</v>
      </c>
      <c r="F43" s="33">
        <f>F44+F47+F50+F53</f>
        <v>0</v>
      </c>
      <c r="G43" s="33">
        <f>G44+G47+G50+G53</f>
        <v>0</v>
      </c>
      <c r="H43" s="51"/>
      <c r="I43" s="51"/>
      <c r="J43" s="51"/>
      <c r="K43" s="51"/>
    </row>
    <row r="44" spans="2:11" ht="12.75" customHeight="1" x14ac:dyDescent="0.25">
      <c r="B44" s="20"/>
      <c r="C44" s="34" t="s">
        <v>51</v>
      </c>
      <c r="D44" s="25"/>
      <c r="E44" s="25"/>
      <c r="F44" s="13">
        <v>0</v>
      </c>
      <c r="G44" s="13"/>
      <c r="H44" s="51"/>
      <c r="I44" s="51"/>
      <c r="J44" s="51"/>
      <c r="K44" s="51"/>
    </row>
    <row r="45" spans="2:11" ht="12.75" customHeight="1" x14ac:dyDescent="0.2">
      <c r="B45" s="31"/>
      <c r="C45" s="16" t="s">
        <v>52</v>
      </c>
      <c r="D45" s="17"/>
      <c r="E45" s="17"/>
      <c r="F45" s="13"/>
      <c r="G45" s="26"/>
      <c r="H45" s="51"/>
      <c r="I45" s="51"/>
      <c r="J45" s="51"/>
      <c r="K45" s="51"/>
    </row>
    <row r="46" spans="2:11" ht="12.75" customHeight="1" x14ac:dyDescent="0.2">
      <c r="B46" s="31"/>
      <c r="C46" s="16" t="s">
        <v>31</v>
      </c>
      <c r="D46" s="17"/>
      <c r="E46" s="17"/>
      <c r="F46" s="13"/>
      <c r="G46" s="26"/>
      <c r="H46" s="51"/>
      <c r="I46" s="51"/>
      <c r="J46" s="51"/>
      <c r="K46" s="51"/>
    </row>
    <row r="47" spans="2:11" ht="12.75" customHeight="1" x14ac:dyDescent="0.25">
      <c r="B47" s="31"/>
      <c r="C47" s="34" t="s">
        <v>53</v>
      </c>
      <c r="D47" s="25"/>
      <c r="E47" s="25"/>
      <c r="F47" s="13">
        <v>0</v>
      </c>
      <c r="G47" s="13"/>
      <c r="H47" s="51"/>
      <c r="I47" s="51"/>
      <c r="J47" s="51"/>
      <c r="K47" s="51"/>
    </row>
    <row r="48" spans="2:11" ht="12.75" customHeight="1" x14ac:dyDescent="0.2">
      <c r="B48" s="31"/>
      <c r="C48" s="16" t="s">
        <v>52</v>
      </c>
      <c r="D48" s="17"/>
      <c r="E48" s="17"/>
      <c r="F48" s="13"/>
      <c r="G48" s="26"/>
      <c r="H48" s="51"/>
      <c r="I48" s="51"/>
      <c r="J48" s="51"/>
      <c r="K48" s="51"/>
    </row>
    <row r="49" spans="2:11" ht="12.75" customHeight="1" x14ac:dyDescent="0.2">
      <c r="B49" s="31"/>
      <c r="C49" s="16" t="s">
        <v>31</v>
      </c>
      <c r="D49" s="17"/>
      <c r="E49" s="17"/>
      <c r="F49" s="13"/>
      <c r="G49" s="26"/>
      <c r="H49" s="51"/>
      <c r="I49" s="51"/>
      <c r="J49" s="51"/>
      <c r="K49" s="51"/>
    </row>
    <row r="50" spans="2:11" ht="12.75" customHeight="1" x14ac:dyDescent="0.25">
      <c r="B50" s="31"/>
      <c r="C50" s="34" t="s">
        <v>54</v>
      </c>
      <c r="D50" s="25"/>
      <c r="E50" s="25"/>
      <c r="F50" s="13">
        <v>0</v>
      </c>
      <c r="G50" s="13"/>
      <c r="H50" s="51"/>
      <c r="I50" s="51"/>
      <c r="J50" s="51"/>
      <c r="K50" s="51"/>
    </row>
    <row r="51" spans="2:11" ht="12.75" customHeight="1" x14ac:dyDescent="0.2">
      <c r="B51" s="31"/>
      <c r="C51" s="16" t="s">
        <v>52</v>
      </c>
      <c r="D51" s="17"/>
      <c r="E51" s="17"/>
      <c r="F51" s="13"/>
      <c r="G51" s="26"/>
      <c r="H51" s="51"/>
      <c r="I51" s="51"/>
      <c r="J51" s="51"/>
      <c r="K51" s="51"/>
    </row>
    <row r="52" spans="2:11" ht="12.75" customHeight="1" x14ac:dyDescent="0.2">
      <c r="B52" s="31"/>
      <c r="C52" s="16" t="s">
        <v>31</v>
      </c>
      <c r="D52" s="17"/>
      <c r="E52" s="17"/>
      <c r="F52" s="13"/>
      <c r="G52" s="26"/>
      <c r="H52" s="51"/>
      <c r="I52" s="51"/>
      <c r="J52" s="51"/>
      <c r="K52" s="51"/>
    </row>
    <row r="53" spans="2:11" ht="12.75" customHeight="1" x14ac:dyDescent="0.25">
      <c r="B53" s="31"/>
      <c r="C53" s="34" t="s">
        <v>55</v>
      </c>
      <c r="D53" s="25"/>
      <c r="E53" s="25"/>
      <c r="F53" s="13">
        <v>0</v>
      </c>
      <c r="G53" s="13"/>
      <c r="H53" s="51"/>
      <c r="I53" s="51"/>
      <c r="J53" s="51"/>
      <c r="K53" s="51"/>
    </row>
    <row r="54" spans="2:11" ht="12.75" customHeight="1" x14ac:dyDescent="0.2">
      <c r="B54" s="31"/>
      <c r="C54" s="16" t="s">
        <v>52</v>
      </c>
      <c r="D54" s="17"/>
      <c r="E54" s="17"/>
      <c r="F54" s="13"/>
      <c r="G54" s="26"/>
      <c r="H54" s="51"/>
      <c r="I54" s="51"/>
      <c r="J54" s="51"/>
      <c r="K54" s="51"/>
    </row>
    <row r="55" spans="2:11" ht="12.75" customHeight="1" x14ac:dyDescent="0.2">
      <c r="B55" s="31"/>
      <c r="C55" s="16" t="s">
        <v>31</v>
      </c>
      <c r="D55" s="17"/>
      <c r="E55" s="17"/>
      <c r="F55" s="13"/>
      <c r="G55" s="26"/>
      <c r="H55" s="51"/>
      <c r="I55" s="51"/>
      <c r="J55" s="51"/>
      <c r="K55" s="51"/>
    </row>
    <row r="56" spans="2:11" ht="12.75" customHeight="1" x14ac:dyDescent="0.2">
      <c r="B56" s="20">
        <v>8</v>
      </c>
      <c r="C56" s="21" t="s">
        <v>56</v>
      </c>
      <c r="D56" s="15">
        <f>D57+D58</f>
        <v>176.26</v>
      </c>
      <c r="E56" s="15">
        <f>E57+E58</f>
        <v>0</v>
      </c>
      <c r="F56" s="15">
        <f>F57+F58</f>
        <v>0</v>
      </c>
      <c r="G56" s="15"/>
      <c r="H56" s="51"/>
      <c r="I56" s="51"/>
      <c r="J56" s="51"/>
      <c r="K56" s="51"/>
    </row>
    <row r="57" spans="2:11" ht="12.75" customHeight="1" x14ac:dyDescent="0.2">
      <c r="B57" s="20"/>
      <c r="C57" s="16" t="s">
        <v>57</v>
      </c>
      <c r="D57" s="17" t="s">
        <v>58</v>
      </c>
      <c r="E57" s="17" t="s">
        <v>59</v>
      </c>
      <c r="F57" s="13"/>
      <c r="G57" s="26"/>
      <c r="H57" s="51"/>
      <c r="I57" s="51"/>
      <c r="J57" s="51"/>
      <c r="K57" s="51"/>
    </row>
    <row r="58" spans="2:11" ht="12.75" customHeight="1" x14ac:dyDescent="0.2">
      <c r="B58" s="20"/>
      <c r="C58" s="16" t="s">
        <v>60</v>
      </c>
      <c r="D58" s="17"/>
      <c r="E58" s="17"/>
      <c r="F58" s="13"/>
      <c r="G58" s="26"/>
      <c r="H58" s="51"/>
      <c r="I58" s="51"/>
      <c r="J58" s="51"/>
      <c r="K58" s="51"/>
    </row>
    <row r="59" spans="2:11" ht="12.75" customHeight="1" x14ac:dyDescent="0.2">
      <c r="B59" s="20">
        <v>9</v>
      </c>
      <c r="C59" s="21" t="s">
        <v>61</v>
      </c>
      <c r="D59" s="15">
        <f>D60+D61+D62+D63+D64</f>
        <v>34.099999999999994</v>
      </c>
      <c r="E59" s="15">
        <f>E60+E61+E62+E63+E64</f>
        <v>33.730000000000004</v>
      </c>
      <c r="F59" s="15">
        <f>F60+F61+F62+F63+F64</f>
        <v>117.22407389066667</v>
      </c>
      <c r="G59" s="15">
        <f>F59*1000/F13</f>
        <v>20.353853190332895</v>
      </c>
      <c r="H59" s="15">
        <f>H60+H61+H62+H63+H64</f>
        <v>121.91303684629335</v>
      </c>
      <c r="I59" s="15">
        <f t="shared" ref="I59:K59" si="6">I60+I61+I62+I63+I64</f>
        <v>126.78955832014508</v>
      </c>
      <c r="J59" s="15">
        <f t="shared" si="6"/>
        <v>131.86114065295089</v>
      </c>
      <c r="K59" s="15">
        <f t="shared" si="6"/>
        <v>137.13558627906895</v>
      </c>
    </row>
    <row r="60" spans="2:11" ht="12.75" customHeight="1" x14ac:dyDescent="0.2">
      <c r="B60" s="20"/>
      <c r="C60" s="16" t="s">
        <v>62</v>
      </c>
      <c r="D60" s="17"/>
      <c r="E60" s="17"/>
      <c r="F60" s="13"/>
      <c r="G60" s="26"/>
      <c r="H60" s="51"/>
      <c r="I60" s="51"/>
      <c r="J60" s="51"/>
      <c r="K60" s="51"/>
    </row>
    <row r="61" spans="2:11" ht="12.75" customHeight="1" x14ac:dyDescent="0.2">
      <c r="B61" s="20"/>
      <c r="C61" s="16" t="s">
        <v>63</v>
      </c>
      <c r="D61" s="17"/>
      <c r="E61" s="17"/>
      <c r="F61" s="13"/>
      <c r="G61" s="26"/>
      <c r="H61" s="51"/>
      <c r="I61" s="51"/>
      <c r="J61" s="51"/>
      <c r="K61" s="51"/>
    </row>
    <row r="62" spans="2:11" ht="24" customHeight="1" x14ac:dyDescent="0.2">
      <c r="B62" s="20"/>
      <c r="C62" s="16" t="s">
        <v>64</v>
      </c>
      <c r="D62" s="17" t="s">
        <v>65</v>
      </c>
      <c r="E62" s="17" t="s">
        <v>66</v>
      </c>
      <c r="F62" s="13">
        <f>'[1]цехов. расходы '!C15+'[1]цехов. расходы '!C16</f>
        <v>103.59383389066667</v>
      </c>
      <c r="G62" s="26"/>
      <c r="H62" s="51">
        <f>F62*1.04</f>
        <v>107.73758724629334</v>
      </c>
      <c r="I62" s="51">
        <f>H62*1.04</f>
        <v>112.04709073614508</v>
      </c>
      <c r="J62" s="51">
        <f>I62*1.04</f>
        <v>116.52897436559088</v>
      </c>
      <c r="K62" s="51">
        <f>J62*1.04</f>
        <v>121.19013334021453</v>
      </c>
    </row>
    <row r="63" spans="2:11" ht="12.75" customHeight="1" x14ac:dyDescent="0.2">
      <c r="B63" s="20"/>
      <c r="C63" s="16" t="s">
        <v>67</v>
      </c>
      <c r="D63" s="17"/>
      <c r="E63" s="17"/>
      <c r="F63" s="13">
        <v>0</v>
      </c>
      <c r="G63" s="26"/>
      <c r="H63" s="51"/>
      <c r="I63" s="51"/>
      <c r="J63" s="51"/>
      <c r="K63" s="51"/>
    </row>
    <row r="64" spans="2:11" ht="24" customHeight="1" x14ac:dyDescent="0.2">
      <c r="B64" s="20"/>
      <c r="C64" s="16" t="s">
        <v>68</v>
      </c>
      <c r="D64" s="17" t="s">
        <v>69</v>
      </c>
      <c r="E64" s="17" t="s">
        <v>70</v>
      </c>
      <c r="F64" s="13">
        <f>'[1]цехов. расходы '!C17+'[1]цехов. расходы '!C18</f>
        <v>13.630240000000001</v>
      </c>
      <c r="G64" s="26"/>
      <c r="H64" s="51">
        <f>F64*1.04</f>
        <v>14.1754496</v>
      </c>
      <c r="I64" s="51">
        <f>H64*1.04</f>
        <v>14.742467584000002</v>
      </c>
      <c r="J64" s="51">
        <f>I64*1.04</f>
        <v>15.332166287360002</v>
      </c>
      <c r="K64" s="51">
        <f>J64*1.04</f>
        <v>15.945452938854402</v>
      </c>
    </row>
    <row r="65" spans="2:11" ht="12.75" customHeight="1" x14ac:dyDescent="0.2">
      <c r="B65" s="35">
        <v>10</v>
      </c>
      <c r="C65" s="36" t="s">
        <v>71</v>
      </c>
      <c r="D65" s="37">
        <f>D37+D40+D41+D56+D59</f>
        <v>1290.6299999999999</v>
      </c>
      <c r="E65" s="37">
        <f>E37+E40+E41+E56+E59</f>
        <v>671.26</v>
      </c>
      <c r="F65" s="37">
        <f>F37+F40+F41+F56+F59</f>
        <v>1150.6283138906665</v>
      </c>
      <c r="G65" s="37">
        <f>G37+G40+G41+G56+G59</f>
        <v>199.78592280809289</v>
      </c>
      <c r="H65" s="37">
        <f>H37+H40+H41+H56+H59</f>
        <v>1155.3172768462932</v>
      </c>
      <c r="I65" s="37">
        <f t="shared" ref="I65:K65" si="7">I37+I40+I41+I56+I59</f>
        <v>1160.1937983201449</v>
      </c>
      <c r="J65" s="37">
        <f t="shared" si="7"/>
        <v>1165.2653806529506</v>
      </c>
      <c r="K65" s="37">
        <f t="shared" si="7"/>
        <v>1170.5398262790688</v>
      </c>
    </row>
    <row r="66" spans="2:11" ht="12.75" customHeight="1" x14ac:dyDescent="0.2">
      <c r="B66" s="20">
        <v>11</v>
      </c>
      <c r="C66" s="21" t="s">
        <v>72</v>
      </c>
      <c r="D66" s="15">
        <v>0</v>
      </c>
      <c r="E66" s="15">
        <v>0</v>
      </c>
      <c r="F66" s="15">
        <f>F67+F68+F69+F70</f>
        <v>92.054369183328177</v>
      </c>
      <c r="G66" s="15">
        <f>F66*1000/F13</f>
        <v>15.983586422987697</v>
      </c>
      <c r="H66" s="53">
        <f>H70</f>
        <v>95.736543950661314</v>
      </c>
      <c r="I66" s="53">
        <f t="shared" ref="I66:K66" si="8">I70</f>
        <v>99.566005708687769</v>
      </c>
      <c r="J66" s="53">
        <f t="shared" si="8"/>
        <v>103.54864593703529</v>
      </c>
      <c r="K66" s="53">
        <f t="shared" si="8"/>
        <v>107.6905917745167</v>
      </c>
    </row>
    <row r="67" spans="2:11" ht="12.75" customHeight="1" x14ac:dyDescent="0.2">
      <c r="B67" s="31"/>
      <c r="C67" s="16" t="s">
        <v>73</v>
      </c>
      <c r="D67" s="17"/>
      <c r="E67" s="17"/>
      <c r="F67" s="13"/>
      <c r="G67" s="26"/>
      <c r="H67" s="51"/>
      <c r="I67" s="51"/>
      <c r="J67" s="51"/>
      <c r="K67" s="51"/>
    </row>
    <row r="68" spans="2:11" ht="12.75" customHeight="1" x14ac:dyDescent="0.2">
      <c r="B68" s="31"/>
      <c r="C68" s="16" t="s">
        <v>74</v>
      </c>
      <c r="D68" s="17"/>
      <c r="E68" s="17"/>
      <c r="F68" s="13"/>
      <c r="G68" s="26"/>
      <c r="H68" s="51"/>
      <c r="I68" s="51"/>
      <c r="J68" s="51"/>
      <c r="K68" s="51"/>
    </row>
    <row r="69" spans="2:11" ht="12.75" customHeight="1" x14ac:dyDescent="0.2">
      <c r="B69" s="31"/>
      <c r="C69" s="16" t="s">
        <v>75</v>
      </c>
      <c r="D69" s="17"/>
      <c r="E69" s="17"/>
      <c r="F69" s="13"/>
      <c r="G69" s="26"/>
      <c r="H69" s="51"/>
      <c r="I69" s="51"/>
      <c r="J69" s="51"/>
      <c r="K69" s="51"/>
    </row>
    <row r="70" spans="2:11" ht="12.75" customHeight="1" x14ac:dyDescent="0.2">
      <c r="B70" s="31"/>
      <c r="C70" s="16" t="s">
        <v>76</v>
      </c>
      <c r="D70" s="17"/>
      <c r="E70" s="17"/>
      <c r="F70" s="13">
        <f>[1]общехозяйств!E58/1000</f>
        <v>92.054369183328177</v>
      </c>
      <c r="G70" s="26"/>
      <c r="H70" s="51">
        <f>F70*1.04</f>
        <v>95.736543950661314</v>
      </c>
      <c r="I70" s="51">
        <f>H70*1.04</f>
        <v>99.566005708687769</v>
      </c>
      <c r="J70" s="51">
        <f>I70*1.04</f>
        <v>103.54864593703529</v>
      </c>
      <c r="K70" s="51">
        <f>J70*1.04</f>
        <v>107.6905917745167</v>
      </c>
    </row>
    <row r="71" spans="2:11" ht="12.75" customHeight="1" x14ac:dyDescent="0.2">
      <c r="B71" s="35">
        <v>12</v>
      </c>
      <c r="C71" s="36" t="s">
        <v>77</v>
      </c>
      <c r="D71" s="37">
        <f>D65+D66</f>
        <v>1290.6299999999999</v>
      </c>
      <c r="E71" s="37">
        <f>E65+E66</f>
        <v>671.26</v>
      </c>
      <c r="F71" s="37">
        <f>F65+F66</f>
        <v>1242.6826830739947</v>
      </c>
      <c r="G71" s="37">
        <f>G65+G66</f>
        <v>215.76950923108058</v>
      </c>
      <c r="H71" s="54">
        <f>H65+H66</f>
        <v>1251.0538207969546</v>
      </c>
      <c r="I71" s="54">
        <f t="shared" ref="I71:K71" si="9">I65+I66</f>
        <v>1259.7598040288326</v>
      </c>
      <c r="J71" s="54">
        <f t="shared" si="9"/>
        <v>1268.8140265899858</v>
      </c>
      <c r="K71" s="54">
        <f t="shared" si="9"/>
        <v>1278.2304180535855</v>
      </c>
    </row>
    <row r="72" spans="2:11" ht="12.75" customHeight="1" x14ac:dyDescent="0.2">
      <c r="B72" s="20">
        <v>13</v>
      </c>
      <c r="C72" s="21" t="s">
        <v>78</v>
      </c>
      <c r="D72" s="22">
        <v>0</v>
      </c>
      <c r="E72" s="22">
        <v>33.56</v>
      </c>
      <c r="F72" s="15">
        <f>F71*5%</f>
        <v>62.134134153699733</v>
      </c>
      <c r="G72" s="15"/>
      <c r="H72" s="55">
        <f>H71*5%</f>
        <v>62.55269103984773</v>
      </c>
      <c r="I72" s="55">
        <f t="shared" ref="I72:K72" si="10">I71*5%</f>
        <v>62.987990201441633</v>
      </c>
      <c r="J72" s="55">
        <f t="shared" si="10"/>
        <v>63.440701329499291</v>
      </c>
      <c r="K72" s="55">
        <f t="shared" si="10"/>
        <v>63.911520902679278</v>
      </c>
    </row>
    <row r="73" spans="2:11" ht="12.75" customHeight="1" x14ac:dyDescent="0.2">
      <c r="B73" s="20"/>
      <c r="C73" s="16" t="s">
        <v>79</v>
      </c>
      <c r="D73" s="17"/>
      <c r="E73" s="17"/>
      <c r="F73" s="13"/>
      <c r="G73" s="26"/>
      <c r="H73" s="52"/>
      <c r="I73" s="51"/>
      <c r="J73" s="51"/>
      <c r="K73" s="51"/>
    </row>
    <row r="74" spans="2:11" ht="12.75" customHeight="1" x14ac:dyDescent="0.2">
      <c r="B74" s="20"/>
      <c r="C74" s="16" t="s">
        <v>80</v>
      </c>
      <c r="D74" s="17"/>
      <c r="E74" s="17"/>
      <c r="F74" s="13"/>
      <c r="G74" s="26"/>
      <c r="H74" s="52"/>
      <c r="I74" s="51"/>
      <c r="J74" s="51"/>
      <c r="K74" s="51"/>
    </row>
    <row r="75" spans="2:11" ht="12.75" customHeight="1" x14ac:dyDescent="0.2">
      <c r="B75" s="20"/>
      <c r="C75" s="16" t="s">
        <v>81</v>
      </c>
      <c r="D75" s="17"/>
      <c r="E75" s="17"/>
      <c r="F75" s="13"/>
      <c r="G75" s="26"/>
      <c r="H75" s="52"/>
      <c r="I75" s="51"/>
      <c r="J75" s="51"/>
      <c r="K75" s="51"/>
    </row>
    <row r="76" spans="2:11" ht="25.7" customHeight="1" x14ac:dyDescent="0.2">
      <c r="B76" s="20"/>
      <c r="C76" s="16" t="s">
        <v>82</v>
      </c>
      <c r="D76" s="17"/>
      <c r="E76" s="17"/>
      <c r="F76" s="13">
        <v>0</v>
      </c>
      <c r="G76" s="26"/>
      <c r="H76" s="52"/>
      <c r="I76" s="51"/>
      <c r="J76" s="51"/>
      <c r="K76" s="51"/>
    </row>
    <row r="77" spans="2:11" ht="12.75" customHeight="1" x14ac:dyDescent="0.2">
      <c r="B77" s="20"/>
      <c r="C77" s="16" t="s">
        <v>83</v>
      </c>
      <c r="D77" s="17"/>
      <c r="E77" s="17"/>
      <c r="F77" s="13"/>
      <c r="G77" s="26"/>
      <c r="H77" s="52"/>
      <c r="I77" s="51"/>
      <c r="J77" s="51"/>
      <c r="K77" s="51"/>
    </row>
    <row r="78" spans="2:11" ht="12.75" customHeight="1" x14ac:dyDescent="0.2">
      <c r="B78" s="20"/>
      <c r="C78" s="16" t="s">
        <v>84</v>
      </c>
      <c r="D78" s="17"/>
      <c r="E78" s="17"/>
      <c r="F78" s="13"/>
      <c r="G78" s="26"/>
      <c r="H78" s="52"/>
      <c r="I78" s="51"/>
      <c r="J78" s="51"/>
      <c r="K78" s="51"/>
    </row>
    <row r="79" spans="2:11" ht="12.75" customHeight="1" x14ac:dyDescent="0.2">
      <c r="B79" s="20"/>
      <c r="C79" s="16" t="s">
        <v>85</v>
      </c>
      <c r="D79" s="17"/>
      <c r="E79" s="17"/>
      <c r="F79" s="13"/>
      <c r="G79" s="26"/>
      <c r="H79" s="52"/>
      <c r="I79" s="51"/>
      <c r="J79" s="51"/>
      <c r="K79" s="51"/>
    </row>
    <row r="80" spans="2:11" ht="12.75" customHeight="1" x14ac:dyDescent="0.2">
      <c r="B80" s="35">
        <v>14</v>
      </c>
      <c r="C80" s="36" t="s">
        <v>86</v>
      </c>
      <c r="D80" s="37">
        <f>D71+D72</f>
        <v>1290.6299999999999</v>
      </c>
      <c r="E80" s="37">
        <f>E71+E72</f>
        <v>704.81999999999994</v>
      </c>
      <c r="F80" s="37">
        <f>F71+F72</f>
        <v>1304.8168172276944</v>
      </c>
      <c r="G80" s="37">
        <f>G71+G72</f>
        <v>215.76950923108058</v>
      </c>
      <c r="H80" s="55">
        <f>H71+H72</f>
        <v>1313.6065118368024</v>
      </c>
      <c r="I80" s="55">
        <f t="shared" ref="I80:K80" si="11">I71+I72</f>
        <v>1322.7477942302742</v>
      </c>
      <c r="J80" s="55">
        <f t="shared" si="11"/>
        <v>1332.254727919485</v>
      </c>
      <c r="K80" s="55">
        <f t="shared" si="11"/>
        <v>1342.1419389562648</v>
      </c>
    </row>
    <row r="81" spans="2:11" ht="12.75" customHeight="1" x14ac:dyDescent="0.2">
      <c r="B81" s="38">
        <v>15</v>
      </c>
      <c r="C81" s="21" t="s">
        <v>87</v>
      </c>
      <c r="D81" s="22"/>
      <c r="E81" s="22"/>
      <c r="F81" s="13"/>
      <c r="G81" s="13"/>
      <c r="H81" s="52"/>
      <c r="I81" s="51"/>
      <c r="J81" s="51"/>
      <c r="K81" s="51"/>
    </row>
    <row r="82" spans="2:11" ht="12.75" customHeight="1" x14ac:dyDescent="0.2">
      <c r="B82" s="38"/>
      <c r="C82" s="39" t="s">
        <v>88</v>
      </c>
      <c r="D82" s="17" t="s">
        <v>16</v>
      </c>
      <c r="E82" s="17"/>
      <c r="F82" s="13">
        <f>F13</f>
        <v>5759.3062499999996</v>
      </c>
      <c r="G82" s="26"/>
      <c r="H82" s="52" t="str">
        <f>H16</f>
        <v>5759</v>
      </c>
      <c r="I82" s="52" t="str">
        <f t="shared" ref="I82:K82" si="12">I16</f>
        <v>5759</v>
      </c>
      <c r="J82" s="52" t="str">
        <f t="shared" si="12"/>
        <v>5759</v>
      </c>
      <c r="K82" s="52" t="str">
        <f t="shared" si="12"/>
        <v>5759</v>
      </c>
    </row>
    <row r="83" spans="2:11" ht="12.75" customHeight="1" x14ac:dyDescent="0.2">
      <c r="B83" s="38"/>
      <c r="C83" s="39" t="s">
        <v>89</v>
      </c>
      <c r="D83" s="17"/>
      <c r="E83" s="17"/>
      <c r="F83" s="13"/>
      <c r="G83" s="13"/>
      <c r="H83" s="52"/>
      <c r="I83" s="51"/>
      <c r="J83" s="51"/>
      <c r="K83" s="51"/>
    </row>
    <row r="84" spans="2:11" ht="12.75" customHeight="1" x14ac:dyDescent="0.2">
      <c r="B84" s="38"/>
      <c r="C84" s="40" t="s">
        <v>90</v>
      </c>
      <c r="D84" s="22"/>
      <c r="E84" s="22"/>
      <c r="F84" s="13"/>
      <c r="G84" s="26"/>
      <c r="H84" s="52"/>
      <c r="I84" s="51"/>
      <c r="J84" s="51"/>
      <c r="K84" s="51"/>
    </row>
    <row r="85" spans="2:11" ht="12.75" customHeight="1" x14ac:dyDescent="0.2">
      <c r="B85" s="38"/>
      <c r="C85" s="39" t="s">
        <v>88</v>
      </c>
      <c r="D85" s="17"/>
      <c r="E85" s="17"/>
      <c r="F85" s="13"/>
      <c r="G85" s="26"/>
      <c r="H85" s="52"/>
      <c r="I85" s="51"/>
      <c r="J85" s="51"/>
      <c r="K85" s="51"/>
    </row>
    <row r="86" spans="2:11" ht="12.75" customHeight="1" x14ac:dyDescent="0.2">
      <c r="B86" s="38"/>
      <c r="C86" s="39" t="s">
        <v>89</v>
      </c>
      <c r="D86" s="17"/>
      <c r="E86" s="17"/>
      <c r="F86" s="13"/>
      <c r="G86" s="26"/>
      <c r="H86" s="52"/>
      <c r="I86" s="51"/>
      <c r="J86" s="51"/>
      <c r="K86" s="51"/>
    </row>
    <row r="87" spans="2:11" ht="12.75" customHeight="1" x14ac:dyDescent="0.2">
      <c r="B87" s="38">
        <v>16</v>
      </c>
      <c r="C87" s="41" t="s">
        <v>91</v>
      </c>
      <c r="D87" s="15">
        <f>D80</f>
        <v>1290.6299999999999</v>
      </c>
      <c r="E87" s="15">
        <f>E80</f>
        <v>704.81999999999994</v>
      </c>
      <c r="F87" s="15">
        <f>F80</f>
        <v>1304.8168172276944</v>
      </c>
      <c r="G87" s="15">
        <f>G80</f>
        <v>215.76950923108058</v>
      </c>
      <c r="H87" s="53">
        <f>H80</f>
        <v>1313.6065118368024</v>
      </c>
      <c r="I87" s="53">
        <f t="shared" ref="I87:K87" si="13">I80</f>
        <v>1322.7477942302742</v>
      </c>
      <c r="J87" s="53">
        <f t="shared" si="13"/>
        <v>1332.254727919485</v>
      </c>
      <c r="K87" s="53">
        <f t="shared" si="13"/>
        <v>1342.1419389562648</v>
      </c>
    </row>
    <row r="88" spans="2:11" ht="12.75" customHeight="1" x14ac:dyDescent="0.2">
      <c r="B88" s="38"/>
      <c r="C88" s="41" t="s">
        <v>92</v>
      </c>
      <c r="D88" s="12"/>
      <c r="E88" s="12"/>
      <c r="F88" s="13"/>
      <c r="G88" s="42"/>
      <c r="H88" s="51"/>
      <c r="I88" s="51"/>
      <c r="J88" s="51"/>
      <c r="K88" s="51"/>
    </row>
    <row r="89" spans="2:11" ht="12.75" customHeight="1" x14ac:dyDescent="0.2">
      <c r="B89" s="38"/>
      <c r="C89" s="41" t="s">
        <v>93</v>
      </c>
      <c r="D89" s="12"/>
      <c r="E89" s="12"/>
      <c r="F89" s="13"/>
      <c r="G89" s="42"/>
      <c r="H89" s="51"/>
      <c r="I89" s="51"/>
      <c r="J89" s="51"/>
      <c r="K89" s="51"/>
    </row>
    <row r="90" spans="2:11" ht="12.75" customHeight="1" x14ac:dyDescent="0.2">
      <c r="B90" s="43"/>
      <c r="C90" s="41" t="s">
        <v>94</v>
      </c>
      <c r="D90" s="44">
        <f>D80*1000/D13</f>
        <v>225.39739644639727</v>
      </c>
      <c r="E90" s="44">
        <f>E80*1000/E13</f>
        <v>125.51845236293175</v>
      </c>
      <c r="F90" s="44">
        <f>F80*1000/F13</f>
        <v>226.55798469263456</v>
      </c>
      <c r="G90" s="44"/>
      <c r="H90" s="51">
        <f>H80*1000/H13</f>
        <v>228.09628613245397</v>
      </c>
      <c r="I90" s="51">
        <f t="shared" ref="I90:K90" si="14">I80*1000/I13</f>
        <v>229.68358989933569</v>
      </c>
      <c r="J90" s="51">
        <f t="shared" si="14"/>
        <v>231.33438581689268</v>
      </c>
      <c r="K90" s="51">
        <f t="shared" si="14"/>
        <v>233.05121357115209</v>
      </c>
    </row>
    <row r="91" spans="2:11" x14ac:dyDescent="0.2">
      <c r="B91" s="45"/>
      <c r="C91" s="41" t="s">
        <v>95</v>
      </c>
      <c r="D91" s="12"/>
      <c r="E91" s="12"/>
      <c r="F91" s="13"/>
      <c r="G91" s="46"/>
      <c r="H91" s="51"/>
      <c r="I91" s="51"/>
      <c r="J91" s="51"/>
      <c r="K91" s="51"/>
    </row>
    <row r="92" spans="2:11" x14ac:dyDescent="0.25">
      <c r="B92" s="47"/>
      <c r="C92" s="47"/>
      <c r="D92" s="48"/>
      <c r="E92" s="48"/>
      <c r="F92" s="47"/>
      <c r="G92" s="47"/>
    </row>
  </sheetData>
  <mergeCells count="3">
    <mergeCell ref="B3:G3"/>
    <mergeCell ref="F7:G7"/>
    <mergeCell ref="C6:K6"/>
  </mergeCells>
  <pageMargins left="0.11811023622047245" right="0.11811023622047245" top="0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2018-04-12T06:31:10Z</dcterms:modified>
</cp:coreProperties>
</file>